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20\Documents\Omaira\SbNSistemasncov\Etapa 5 Seguimiento\P4 Propuestas de ajuste\"/>
    </mc:Choice>
  </mc:AlternateContent>
  <xr:revisionPtr revIDLastSave="0" documentId="8_{ED42AB77-9F9F-409D-9E94-655758547F46}" xr6:coauthVersionLast="47" xr6:coauthVersionMax="47" xr10:uidLastSave="{00000000-0000-0000-0000-000000000000}"/>
  <bookViews>
    <workbookView xWindow="-120" yWindow="-120" windowWidth="20730" windowHeight="11040" tabRatio="527" xr2:uid="{00000000-000D-0000-FFFF-FFFF00000000}"/>
  </bookViews>
  <sheets>
    <sheet name="Portada" sheetId="5" r:id="rId1"/>
    <sheet name="Léame" sheetId="7" r:id="rId2"/>
    <sheet name="Plan de acción" sheetId="1" r:id="rId3"/>
    <sheet name="Temporalidad" sheetId="10" r:id="rId4"/>
    <sheet name="Responsables" sheetId="6" r:id="rId5"/>
    <sheet name="$Preoperativa" sheetId="4" r:id="rId6"/>
    <sheet name="$Operativo" sheetId="3" r:id="rId7"/>
    <sheet name="$Mantenimiento" sheetId="9" r:id="rId8"/>
    <sheet name="$S&amp;E" sheetId="12" r:id="rId9"/>
    <sheet name="Plan de compra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9" l="1"/>
  <c r="F10" i="12"/>
  <c r="F6" i="12"/>
  <c r="F3" i="12"/>
  <c r="F4" i="12"/>
  <c r="F5" i="12"/>
  <c r="F7" i="12"/>
  <c r="F8" i="3"/>
  <c r="F7" i="3"/>
  <c r="H27" i="4"/>
  <c r="F52" i="3"/>
  <c r="F51" i="3"/>
  <c r="F50" i="3"/>
  <c r="F47" i="3"/>
  <c r="F46" i="3"/>
  <c r="F45" i="3"/>
  <c r="F44" i="3"/>
  <c r="F33" i="3"/>
  <c r="F34" i="3"/>
  <c r="F35" i="3"/>
  <c r="F36" i="3"/>
  <c r="F37" i="3"/>
  <c r="F38" i="3"/>
  <c r="F39" i="3"/>
  <c r="F40" i="3"/>
  <c r="F41" i="3"/>
  <c r="F32" i="3"/>
  <c r="F29" i="3"/>
  <c r="F30" i="3" s="1"/>
  <c r="F26" i="3"/>
  <c r="F25" i="3"/>
  <c r="F22" i="3"/>
  <c r="F23" i="3" s="1"/>
  <c r="F17" i="3"/>
  <c r="F18" i="3"/>
  <c r="F19" i="3"/>
  <c r="F16" i="3"/>
  <c r="F12" i="3"/>
  <c r="F13" i="3"/>
  <c r="F11" i="3"/>
  <c r="H26" i="4"/>
  <c r="F6" i="9"/>
  <c r="G7" i="4"/>
  <c r="G13" i="4"/>
  <c r="G12" i="4"/>
  <c r="G11" i="4"/>
  <c r="G10" i="4"/>
  <c r="G9" i="4"/>
  <c r="G8" i="4"/>
  <c r="G5" i="6"/>
  <c r="G6" i="6"/>
  <c r="G7" i="6"/>
  <c r="G8" i="6"/>
  <c r="G9" i="6"/>
  <c r="G10" i="6"/>
  <c r="F14" i="3" l="1"/>
  <c r="F9" i="3"/>
  <c r="F9" i="12"/>
  <c r="F11" i="12" s="1"/>
  <c r="F20" i="3"/>
  <c r="F27" i="3"/>
  <c r="F42" i="3"/>
  <c r="F48" i="3"/>
  <c r="F53" i="3"/>
  <c r="F54" i="3" l="1"/>
  <c r="F21" i="9"/>
  <c r="F15" i="9"/>
  <c r="F14" i="9"/>
  <c r="F18" i="9" s="1"/>
  <c r="F11" i="9"/>
  <c r="F9" i="9"/>
  <c r="F8" i="9"/>
  <c r="F7" i="9"/>
  <c r="E42" i="6"/>
  <c r="D42" i="6"/>
  <c r="D35" i="6"/>
  <c r="D34" i="6"/>
  <c r="D33" i="6"/>
  <c r="D32" i="6"/>
  <c r="D31" i="6"/>
  <c r="D30" i="6"/>
  <c r="D29" i="6"/>
  <c r="C29" i="6"/>
  <c r="D28" i="6"/>
  <c r="D27" i="6"/>
  <c r="D26" i="6"/>
  <c r="D25" i="6"/>
  <c r="D24" i="6"/>
  <c r="E21" i="6"/>
  <c r="D36" i="6" s="1"/>
  <c r="C36" i="6" s="1"/>
  <c r="F12" i="9" l="1"/>
  <c r="F23" i="9" s="1"/>
  <c r="F42" i="6"/>
  <c r="C38" i="6"/>
  <c r="D38" i="6"/>
  <c r="F19" i="9" l="1"/>
  <c r="F22" i="9" s="1"/>
  <c r="F24" i="9" s="1"/>
  <c r="F25" i="9" s="1"/>
  <c r="F26" i="9" s="1"/>
  <c r="G4" i="6" l="1"/>
  <c r="G3" i="6"/>
  <c r="H8" i="4"/>
  <c r="H9" i="4"/>
  <c r="H10" i="4"/>
  <c r="H11" i="4"/>
  <c r="H12" i="4"/>
  <c r="H13" i="4"/>
  <c r="H7" i="4"/>
  <c r="H25" i="4"/>
  <c r="H24" i="4" l="1"/>
  <c r="H23" i="4"/>
  <c r="H22" i="4"/>
  <c r="H21" i="4"/>
  <c r="H20" i="4"/>
  <c r="H19" i="4"/>
  <c r="H17" i="4"/>
  <c r="H31" i="4" l="1"/>
  <c r="H32" i="4" s="1"/>
  <c r="H33" i="4" l="1"/>
  <c r="H34" i="4" s="1"/>
  <c r="H35" i="4" l="1"/>
  <c r="H3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2" authorId="0" shapeId="0" xr:uid="{00000000-0006-0000-0400-000001000000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Tipo de personal: personas requeridas para la ejecución del proyecto ya sean calificadas, semicalificadas y no calificadas.
</t>
        </r>
      </text>
    </comment>
    <comment ref="C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Cantidad: número de personas requeridas por tipo de personal, para el cumplimiento de los objetivos</t>
        </r>
      </text>
    </comment>
    <comment ref="E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Tiempo: cantidad de tiempo en el que debe estar involucrado el equipo de trabajo (meses, semanas, días)
</t>
        </r>
      </text>
    </comment>
    <comment ref="F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Costos de Personal: incluye salarios y prestaciones sociales, en este item se debe diferenciar el tipo de contratación: contrato laboral o prestación de servicios.
Los valores unitarios son establecidos por el proyecto y los recursos que se dispongan</t>
        </r>
      </text>
    </comment>
    <comment ref="G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Obtener este valor, seguir fórmula de cálculo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6" authorId="0" shapeId="0" xr:uid="{00000000-0006-0000-0500-000001000000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 tipo de personal están relacionadas y descritas en la pestaña de responsables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LauraRojas</author>
  </authors>
  <commentList>
    <comment ref="D5" authorId="0" shapeId="0" xr:uid="{C537F39B-3EA5-4A2E-B238-EBB809526643}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La cantidad de cada categoria de inversión dependerá de los resultados del diseño hidráulico y de construcción de la SbN de Sistema no convencional de tratamiento de agua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LauraRojas</author>
  </authors>
  <commentList>
    <comment ref="D3" authorId="0" shapeId="0" xr:uid="{20C18E0F-9F57-4820-9FA2-7041BE47AFC1}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8"/>
            <color indexed="81"/>
            <rFont val="Tahoma"/>
            <family val="2"/>
          </rPr>
          <t>La cantidad de cada categoría de inversión dependerá de los resultados del diseño hidráulico y de construcción de la SbN de Sistema no convencional de tratamiento de agua</t>
        </r>
      </text>
    </comment>
  </commentList>
</comments>
</file>

<file path=xl/sharedStrings.xml><?xml version="1.0" encoding="utf-8"?>
<sst xmlns="http://schemas.openxmlformats.org/spreadsheetml/2006/main" count="379" uniqueCount="282">
  <si>
    <t>Ver Plan de acción</t>
  </si>
  <si>
    <t>Ver responsables</t>
  </si>
  <si>
    <t>Dentro del plan de acción se incluyen la columna de fechas, haciendo referencia a cronogramas proyectados para el cumplimiento de la actividad, que a su vez están asociadas a un lapso de tiempo, de corto, mediano y largo plazo (columna de temporalidad).</t>
  </si>
  <si>
    <t>Ver temporalidad</t>
  </si>
  <si>
    <t>Ver presupuestos preoperativo</t>
  </si>
  <si>
    <t>Ver presupuestos operativo</t>
  </si>
  <si>
    <t>Ver presupuesto de mantenimiento</t>
  </si>
  <si>
    <t>Ver presupuesto de S&amp;E</t>
  </si>
  <si>
    <t>Ver Plan de compras</t>
  </si>
  <si>
    <t>Regresar instructivo</t>
  </si>
  <si>
    <t>Fase</t>
  </si>
  <si>
    <t>Etapa</t>
  </si>
  <si>
    <t>Actividades</t>
  </si>
  <si>
    <t>Hitos</t>
  </si>
  <si>
    <t>Fecha de entrega</t>
  </si>
  <si>
    <t>Temporalidad</t>
  </si>
  <si>
    <t>Responsables</t>
  </si>
  <si>
    <t>Presupuesto</t>
  </si>
  <si>
    <t>Pre-operativas</t>
  </si>
  <si>
    <t>Preparación</t>
  </si>
  <si>
    <t>Caracterización y análisis del territorio</t>
  </si>
  <si>
    <t>Fecha de inicio del proyecto</t>
  </si>
  <si>
    <t>Corto Plazo</t>
  </si>
  <si>
    <t>Responsables!A1</t>
  </si>
  <si>
    <t>$Preoperativa'!A1</t>
  </si>
  <si>
    <t>Descripción de conflictos, tensiones y desafíos</t>
  </si>
  <si>
    <t xml:space="preserve">Caracterización de la población generadora de agua residual AR y caracterización fisicoquímica del AR </t>
  </si>
  <si>
    <t>Revisión de la normativa legal</t>
  </si>
  <si>
    <t>Identificación de fuentes y esquemas de financiación</t>
  </si>
  <si>
    <t>Formulación</t>
  </si>
  <si>
    <t>Delimitar el área</t>
  </si>
  <si>
    <t>Área evaluada/áreas planteadas en la meta</t>
  </si>
  <si>
    <t>Definir mecanismos de participación comunitaria</t>
  </si>
  <si>
    <t>Definir Objetivos y metas</t>
  </si>
  <si>
    <t>Valorar beneficios y beneficios</t>
  </si>
  <si>
    <t>Identificar alternativas</t>
  </si>
  <si>
    <t>Planificación</t>
  </si>
  <si>
    <t>Analizar riesgos</t>
  </si>
  <si>
    <t>Costos Planificados/Costos del proyecto</t>
  </si>
  <si>
    <t>Seleccionar equipo técnico</t>
  </si>
  <si>
    <t>Construcción de diseños y/o planos</t>
  </si>
  <si>
    <t>Definir protocolo de monitoreo</t>
  </si>
  <si>
    <t>Definición de variables o indicadores</t>
  </si>
  <si>
    <t>Proyectar actividades, definir, costos, responsables y plan de costos</t>
  </si>
  <si>
    <t>Comprobaciones presupuestarias: ¿el dinero es suficiente?</t>
  </si>
  <si>
    <t>Operativas</t>
  </si>
  <si>
    <t>Implementación</t>
  </si>
  <si>
    <t>Firmar acuerdos</t>
  </si>
  <si>
    <t>Área construida con la SbN/ Caudal tratado</t>
  </si>
  <si>
    <t>Mediano plazo</t>
  </si>
  <si>
    <t>$Operativo'!A1</t>
  </si>
  <si>
    <t>Ejecutar de las labores y actividades programadas en las fases pre-operativas, operativas y de mantenimiento</t>
  </si>
  <si>
    <t>Realizar actividades de monitoreo</t>
  </si>
  <si>
    <t>Revisión o aportación externa</t>
  </si>
  <si>
    <t>Mantenimiento y monitoreo</t>
  </si>
  <si>
    <t>Largo Plazo</t>
  </si>
  <si>
    <t>$Mantenimiento'!A1</t>
  </si>
  <si>
    <t xml:space="preserve">Evaluación </t>
  </si>
  <si>
    <t>Seguimiento y aprendizajes</t>
  </si>
  <si>
    <t>Analizar los avances en el cumplimiento de los objetivos y metas establecidas</t>
  </si>
  <si>
    <t>Análisis del cumplimiento de objetivos</t>
  </si>
  <si>
    <t>$S&amp;E'!A1</t>
  </si>
  <si>
    <t>Identificar ajustes</t>
  </si>
  <si>
    <t>Fecha de finalización del proyecto</t>
  </si>
  <si>
    <t>Regresar a instructivo</t>
  </si>
  <si>
    <t>Plazo</t>
  </si>
  <si>
    <t>Años</t>
  </si>
  <si>
    <t>Corto</t>
  </si>
  <si>
    <t>0-1</t>
  </si>
  <si>
    <t>Mediano</t>
  </si>
  <si>
    <t xml:space="preserve"> 3 - 10</t>
  </si>
  <si>
    <t xml:space="preserve">Fuente: </t>
  </si>
  <si>
    <t>Aguilar-Garavito, Mauricio et al, 2015</t>
  </si>
  <si>
    <t>*</t>
  </si>
  <si>
    <t>Tipo de personal</t>
  </si>
  <si>
    <t>Cantidad</t>
  </si>
  <si>
    <t>Tiempo  (meses)</t>
  </si>
  <si>
    <t>Dedicación (%)</t>
  </si>
  <si>
    <t>Vr. Unitario</t>
  </si>
  <si>
    <t>Vr. Parcial</t>
  </si>
  <si>
    <t>Director</t>
  </si>
  <si>
    <t>Coordinador</t>
  </si>
  <si>
    <t>Administrador</t>
  </si>
  <si>
    <t>Profesional</t>
  </si>
  <si>
    <t>Técnico</t>
  </si>
  <si>
    <t>Auxiliar</t>
  </si>
  <si>
    <t>Analista SST</t>
  </si>
  <si>
    <t>Mano de obra no calificada</t>
  </si>
  <si>
    <t>Guantes</t>
  </si>
  <si>
    <t>Botas</t>
  </si>
  <si>
    <t>Gafas</t>
  </si>
  <si>
    <t>Chalecos Visibilidad</t>
  </si>
  <si>
    <t>Cascos con barbuquejo</t>
  </si>
  <si>
    <t>TOTAL</t>
  </si>
  <si>
    <t>Equipo de trabajo (Responsables)</t>
  </si>
  <si>
    <t>Personal</t>
  </si>
  <si>
    <t>Cant</t>
  </si>
  <si>
    <t>Tiempo  (meses, años)</t>
  </si>
  <si>
    <t>Otros costos directos</t>
  </si>
  <si>
    <t>Descripción</t>
  </si>
  <si>
    <t>Unidad</t>
  </si>
  <si>
    <t>Avalúos</t>
  </si>
  <si>
    <t>Global</t>
  </si>
  <si>
    <t>Estudio de títulos</t>
  </si>
  <si>
    <t>Transporte terrestre</t>
  </si>
  <si>
    <t>día</t>
  </si>
  <si>
    <t>Viáticos</t>
  </si>
  <si>
    <t>Alojamientos</t>
  </si>
  <si>
    <t>Transporte aéreo</t>
  </si>
  <si>
    <t>Trayecto</t>
  </si>
  <si>
    <t>Implementación de protocolos de bioseguridad</t>
  </si>
  <si>
    <t>Caracterización fisicoquímica del agua residual a tratar</t>
  </si>
  <si>
    <t>Caracterización del suelo</t>
  </si>
  <si>
    <t>A.I.U</t>
  </si>
  <si>
    <t>IVA (19%)</t>
  </si>
  <si>
    <t>Valor total</t>
  </si>
  <si>
    <t>1. Preliminares</t>
  </si>
  <si>
    <t>Localización y replaneo</t>
  </si>
  <si>
    <r>
      <t>m</t>
    </r>
    <r>
      <rPr>
        <vertAlign val="superscript"/>
        <sz val="10"/>
        <color theme="1"/>
        <rFont val="Arial"/>
        <family val="2"/>
      </rPr>
      <t>2</t>
    </r>
  </si>
  <si>
    <t>Campamento obra</t>
  </si>
  <si>
    <t>Un</t>
  </si>
  <si>
    <t>Total Preliminares</t>
  </si>
  <si>
    <t>2. Excavaciones</t>
  </si>
  <si>
    <t>Descapote y limpieza</t>
  </si>
  <si>
    <r>
      <t>m</t>
    </r>
    <r>
      <rPr>
        <vertAlign val="superscript"/>
        <sz val="10"/>
        <color theme="1"/>
        <rFont val="Arial"/>
        <family val="2"/>
      </rPr>
      <t>3</t>
    </r>
  </si>
  <si>
    <t>Excavaciones a mano</t>
  </si>
  <si>
    <t>Excavaciones a máquina</t>
  </si>
  <si>
    <t>Total Excavaciones</t>
  </si>
  <si>
    <t>3. Concretos</t>
  </si>
  <si>
    <t>Base concreto pobre e=0.05</t>
  </si>
  <si>
    <t>Concreto 3000 PSI impemeabilizado</t>
  </si>
  <si>
    <t>Concreto 3000 PSI</t>
  </si>
  <si>
    <t>Refuerzo acero 60000 PSI figurado</t>
  </si>
  <si>
    <t>Ton</t>
  </si>
  <si>
    <t>Total Concretos</t>
  </si>
  <si>
    <t>4. Carpintería metálica</t>
  </si>
  <si>
    <t>Rejilla en acero a 36 Diam. 3/8” y separación de 1”</t>
  </si>
  <si>
    <t>Total Carpintería metálica</t>
  </si>
  <si>
    <t>5. Impermeabilización</t>
  </si>
  <si>
    <t>Compactación material existente</t>
  </si>
  <si>
    <t>Geomembrana</t>
  </si>
  <si>
    <t>Total Impermeabilización</t>
  </si>
  <si>
    <t>6. Rellenos</t>
  </si>
  <si>
    <t>Conformación diques material en sitio</t>
  </si>
  <si>
    <t>Total Rellenos</t>
  </si>
  <si>
    <t>7. Interconexión</t>
  </si>
  <si>
    <t>Tubería Alcantarillado 4"</t>
  </si>
  <si>
    <t>m</t>
  </si>
  <si>
    <t>Tubería Alcantarillado 6"</t>
  </si>
  <si>
    <t>Tubería Alcantarillado 8"</t>
  </si>
  <si>
    <t>Tubería Alcantarillado 10"</t>
  </si>
  <si>
    <t>Gaviones entrada y salida piedra 4"</t>
  </si>
  <si>
    <t>Tubería Perforada Alcantarillado 4"</t>
  </si>
  <si>
    <t>Tubería Perforada Alcantarillado 6"</t>
  </si>
  <si>
    <t>Tubería Perforada Alcantarillado 8"</t>
  </si>
  <si>
    <t>Tubería Perforada Alcantarillado 10"</t>
  </si>
  <si>
    <t>Obras de arte de interconexión 80x80</t>
  </si>
  <si>
    <t>Total Interconexión</t>
  </si>
  <si>
    <t>8. Obras exteriores</t>
  </si>
  <si>
    <t>Cerramiento planta malla eslabonada</t>
  </si>
  <si>
    <t>Cunetas aguas lluvias</t>
  </si>
  <si>
    <t>Afirmado y compactado vías</t>
  </si>
  <si>
    <t>Empradización</t>
  </si>
  <si>
    <t>Total Obras exteriores</t>
  </si>
  <si>
    <t>9. Conformación SbN</t>
  </si>
  <si>
    <t>Material de sustrato</t>
  </si>
  <si>
    <t>Vegetación</t>
  </si>
  <si>
    <t>Grava 3/4 -1"</t>
  </si>
  <si>
    <t>Total Conformación SbN</t>
  </si>
  <si>
    <t>Operador del sistema (fontanero)</t>
  </si>
  <si>
    <t>Jornal</t>
  </si>
  <si>
    <t>Limpias</t>
  </si>
  <si>
    <t>Transporte menor de plantas</t>
  </si>
  <si>
    <t>Siembra y fertilización (Incluye replante)</t>
  </si>
  <si>
    <t>Renta de sonda multiparámetro (pH, ORP,CE, OD, presión y Tº)</t>
  </si>
  <si>
    <t>Semana</t>
  </si>
  <si>
    <t>Control fitosanitario</t>
  </si>
  <si>
    <t>Subtotal mano de obra</t>
  </si>
  <si>
    <t>Plantas</t>
  </si>
  <si>
    <t>Transporte menor (mulas x día)</t>
  </si>
  <si>
    <t>No.</t>
  </si>
  <si>
    <t>Tubería</t>
  </si>
  <si>
    <t>Grava</t>
  </si>
  <si>
    <t>Kilo</t>
  </si>
  <si>
    <t>Subtotal insumos</t>
  </si>
  <si>
    <t>Transporte mayor</t>
  </si>
  <si>
    <t>Asistencia profesional</t>
  </si>
  <si>
    <t>%</t>
  </si>
  <si>
    <t>Reconocimiento por uso de herramientas  (costo de la mano de obra)</t>
  </si>
  <si>
    <t>Monitoreo</t>
  </si>
  <si>
    <t>Valor unitario</t>
  </si>
  <si>
    <t>Profesional de campo (2)</t>
  </si>
  <si>
    <t>mes</t>
  </si>
  <si>
    <t>Profesional de oficina (2)</t>
  </si>
  <si>
    <t>Técnico oficina</t>
  </si>
  <si>
    <t>Directos:</t>
  </si>
  <si>
    <t>Servicio</t>
  </si>
  <si>
    <t>Duración/frecuencia</t>
  </si>
  <si>
    <t>Valor estimado</t>
  </si>
  <si>
    <t>Responsable</t>
  </si>
  <si>
    <t>Preoperativa</t>
  </si>
  <si>
    <t>Se  requiere solo una vez durante el desarrollo del proyecto</t>
  </si>
  <si>
    <t>Determinación de línea base</t>
  </si>
  <si>
    <t>Imagen satelital</t>
  </si>
  <si>
    <t>Imagen satelital tipo LIDAR. Es necesario para la determinación de los indicadores de la línea base</t>
  </si>
  <si>
    <t>se requiere dos veces durante el desarrollo del proyecto</t>
  </si>
  <si>
    <t>Plan de acción, hitos y presupuesto</t>
  </si>
  <si>
    <t>Instrucciones</t>
  </si>
  <si>
    <t xml:space="preserve">
En este instrumento se presenta una guía práctica para la organización y proyección de todas las actividades: preoperativas, operativas, de mantenimiento, monitoreo y evaluación de la SbN de Sistemas no convencionales para el tratamiento de aguas, y se especifican los costos, plan de compras y responsables. Los costos son de referencia y deberán ser actualizados al momento de la planeación presupuestal real.</t>
  </si>
  <si>
    <t>Fase 1. Preoperativa</t>
  </si>
  <si>
    <t xml:space="preserve">En la fase preoperativa se organizan y proyectan actividades de factibilidad, consulta, caracterización y análisis, entre otras, que contribuyen con la identificación de la problemática y el conocimiento del sitio donde se implementarán las estrategias y técnicas específicas de la SbN. Cabe aclarar que las costos son de referencia y deberán ser actualizados cada vez que se haga una planeación presupuestal del proyecto. </t>
  </si>
  <si>
    <t>Fase 2. Operativa</t>
  </si>
  <si>
    <t>La fase operativa inicia una vez se han firmado los acuerdos de conservación con las partes interesadas e incluye el desarrollo de las estrategias técnicas y financieras propias de la SbN de Sistemas no convencionales para el tratamiento de aguas.</t>
  </si>
  <si>
    <t xml:space="preserve">Fase 3. Mantenimiento y monitoreo </t>
  </si>
  <si>
    <t>La fase de mantenimiento y monitoreo se contempla una vez se haya culminado la etapa de implementación y contempla las actividades de inspección, control y manejo de los arreglos, estrategias o intervenciones que integran la SbN Sistemas no convencionales para el tratamiento de aguas.</t>
  </si>
  <si>
    <t xml:space="preserve">Plan de acción </t>
  </si>
  <si>
    <t>La construcción de un plan de acción se realiza con la intención de marcar el rumbo deseado dentro del desarrollo de un proyecto asociado a la SbN de Sistemas no convencionales para el tratamiento de aguas. Para ello, se deben concretar las actividades necesarias para organizar los trabajos de manera que aumenten los rendimientos y se reduzcan los costos y el esfuerzo. Se propone incluir dentro del plan de acción: hitos, cronograma, responsables y presupuesto</t>
  </si>
  <si>
    <t>Momento específico que se usa para medir el progreso de un proyecto hasta su objetivo final. Pueden estar formulados a través de indicadores, preguntas orientadoras, listas de chequeo o fechas de inicio, finalización o presentación de resultados.</t>
  </si>
  <si>
    <t>Fecha de entrega y temporalidad</t>
  </si>
  <si>
    <r>
      <t xml:space="preserve">Los responsables de un proyecto para SbN de Sistemas no convencionales para el tratamiento de aguas es el equipo de trabajo o personal vinculado al proyecto. Para efectos presupuestales debe incluirse variables como:
</t>
    </r>
    <r>
      <rPr>
        <b/>
        <sz val="12"/>
        <rFont val="Arial"/>
        <family val="2"/>
      </rPr>
      <t>Tipo de persona</t>
    </r>
    <r>
      <rPr>
        <sz val="12"/>
        <rFont val="Arial"/>
        <family val="2"/>
      </rPr>
      <t xml:space="preserve">l: personas requeridas para la ejecución del proyecto ya sean calificadas, semicalificadas y no calificadas.
</t>
    </r>
    <r>
      <rPr>
        <b/>
        <sz val="12"/>
        <rFont val="Arial"/>
        <family val="2"/>
      </rPr>
      <t>Cantidad:</t>
    </r>
    <r>
      <rPr>
        <sz val="12"/>
        <rFont val="Arial"/>
        <family val="2"/>
      </rPr>
      <t xml:space="preserve"> número de personas requeridas por tipo de personal, para el cumplimiento de los objetivos.
</t>
    </r>
    <r>
      <rPr>
        <b/>
        <sz val="12"/>
        <rFont val="Arial"/>
        <family val="2"/>
      </rPr>
      <t>Tiempo:</t>
    </r>
    <r>
      <rPr>
        <sz val="12"/>
        <rFont val="Arial"/>
        <family val="2"/>
      </rPr>
      <t xml:space="preserve"> cantidad de tiempo en el que debe estar involucrado el equipo de trabajo (meses, semanas, días).
</t>
    </r>
    <r>
      <rPr>
        <b/>
        <sz val="12"/>
        <rFont val="Arial"/>
        <family val="2"/>
      </rPr>
      <t>Dedicación:</t>
    </r>
    <r>
      <rPr>
        <sz val="12"/>
        <rFont val="Arial"/>
        <family val="2"/>
      </rPr>
      <t xml:space="preserve"> porcentaje de tiempo al que debe estar vinculado el personal  al proyecto.
Nota: En el encabezado de las columnas se presentan notas aclaratorias para el diligenciado del formato.</t>
    </r>
  </si>
  <si>
    <r>
      <t xml:space="preserve">El presupuesto hace referencia a los costos proyectados para el desarrollo del proyecto, incluye:
</t>
    </r>
    <r>
      <rPr>
        <b/>
        <sz val="12"/>
        <color theme="1"/>
        <rFont val="Arial"/>
        <family val="2"/>
      </rPr>
      <t xml:space="preserve">Costos de Personal: </t>
    </r>
    <r>
      <rPr>
        <sz val="12"/>
        <color theme="1"/>
        <rFont val="Arial"/>
        <family val="2"/>
      </rPr>
      <t xml:space="preserve">incluye salarios y prestaciones sociales, en este ítem se debe diferenciar el tipo de contratación: contrato laboral o prestación de servicios.
</t>
    </r>
    <r>
      <rPr>
        <b/>
        <sz val="12"/>
        <color theme="1"/>
        <rFont val="Arial"/>
        <family val="2"/>
      </rPr>
      <t xml:space="preserve">Costos directos: </t>
    </r>
    <r>
      <rPr>
        <sz val="12"/>
        <color theme="1"/>
        <rFont val="Arial"/>
        <family val="2"/>
      </rPr>
      <t xml:space="preserve">se asocian a recursos financieros que se preveen usar en la ejecución de las actividades del proyecto. Deben incluir gastos de viaje, transporte, materiales, equipos, insumos, dotación.
</t>
    </r>
    <r>
      <rPr>
        <b/>
        <sz val="12"/>
        <color theme="1"/>
        <rFont val="Arial"/>
        <family val="2"/>
      </rPr>
      <t xml:space="preserve">Costos imprevistos: </t>
    </r>
    <r>
      <rPr>
        <sz val="12"/>
        <color theme="1"/>
        <rFont val="Arial"/>
        <family val="2"/>
      </rPr>
      <t xml:space="preserve">se asocian a contingencias del proyecto y pueden incluirse dentro A.I.U como un porcentaje.
</t>
    </r>
    <r>
      <rPr>
        <b/>
        <sz val="12"/>
        <color theme="1"/>
        <rFont val="Arial"/>
        <family val="2"/>
      </rPr>
      <t xml:space="preserve">A.I.U: </t>
    </r>
    <r>
      <rPr>
        <sz val="12"/>
        <color theme="1"/>
        <rFont val="Arial"/>
        <family val="2"/>
      </rPr>
      <t xml:space="preserve">corresponde con los costos proyectados, para la administración, imprevistos y utilidades.
</t>
    </r>
    <r>
      <rPr>
        <b/>
        <sz val="12"/>
        <color theme="1"/>
        <rFont val="Arial"/>
        <family val="2"/>
      </rPr>
      <t>Impuestos:</t>
    </r>
    <r>
      <rPr>
        <sz val="12"/>
        <color theme="1"/>
        <rFont val="Arial"/>
        <family val="2"/>
      </rPr>
      <t xml:space="preserve"> gravámenes proyectados dentro de la ejecución del proyecto.
</t>
    </r>
  </si>
  <si>
    <t>Se presenta un formato a manera de ejemplo para la construcción de un presupuesto pre-operativo.</t>
  </si>
  <si>
    <t>Se presentan ejemplos de presupuestos para la implementación de algunas estrategias y técnicas de la SbN.</t>
  </si>
  <si>
    <t>Se presenta un formato a manera de ejemplo para la construcción de un presupuesto de mantenimiento, contempla en general, mano de obra e insumos, además, en este ítem es indispensable establecer desde la fase pre operativa la frecuencia anual y a lo largo del desarrollo del proyecto.</t>
  </si>
  <si>
    <t>Se presenta un formato a manera de ejemplo para la construcción de un presupuesto de seguimiento y evaluación: en este presupuesto se debe considerar equipo técnico y el tiempo y recursos necesarios para el procediendo de la información.</t>
  </si>
  <si>
    <t>Plan de compras</t>
  </si>
  <si>
    <t>El plan de compras es una herramienta que permite definir las necesidades de insumos (bienes, servicios y obras) para un período de actividades; además, se constituye un elemento que está integrado al presupuesto, al sistema contable – financiero, y al plan de acción del proyecto. Tenga presente contactar y comparar proveedores y conseguir un trato igualitario con ellos.</t>
  </si>
  <si>
    <t>Identificación y descripción de actores</t>
  </si>
  <si>
    <t xml:space="preserve">Ejecutar actividades de inspección, control y manejo de los arreglos, estrategias o intervenciones que integran la SbN.  </t>
  </si>
  <si>
    <t>Salario mínimo</t>
  </si>
  <si>
    <t>Dotación laboral</t>
  </si>
  <si>
    <t>Año</t>
  </si>
  <si>
    <t>Smlmv:</t>
  </si>
  <si>
    <t>Subsidio transporte</t>
  </si>
  <si>
    <t>Días laborales mes</t>
  </si>
  <si>
    <t>Horas laborales por día</t>
  </si>
  <si>
    <t>Análisis de prestaciones sociales personal con salario inferior a 2 smlmv, válido para oficiales y ayudantes</t>
  </si>
  <si>
    <t>Costo trabajador mensual</t>
  </si>
  <si>
    <t>Salario</t>
  </si>
  <si>
    <t>Cesantías</t>
  </si>
  <si>
    <t>Vacaciones</t>
  </si>
  <si>
    <t>Prima de servicios</t>
  </si>
  <si>
    <t>Intereses a las cesantías</t>
  </si>
  <si>
    <t>Subsidio de transporte</t>
  </si>
  <si>
    <t>Aportes salud</t>
  </si>
  <si>
    <t>Aportes riesgos profesionales</t>
  </si>
  <si>
    <t>Aportes pensión</t>
  </si>
  <si>
    <t>Aporte SENA</t>
  </si>
  <si>
    <t>Aporte ICBF</t>
  </si>
  <si>
    <t>Aporte CCF</t>
  </si>
  <si>
    <t>Dotación de labor</t>
  </si>
  <si>
    <t>Total prestaciones sociales</t>
  </si>
  <si>
    <t>Descripción de mano de obra</t>
  </si>
  <si>
    <t>Obrero con prestaciones</t>
  </si>
  <si>
    <t>VR día</t>
  </si>
  <si>
    <t>Factor</t>
  </si>
  <si>
    <t>VR día integral</t>
  </si>
  <si>
    <t xml:space="preserve">Presupuesto preoperativo </t>
  </si>
  <si>
    <t>Subtotal equipo de trabajo</t>
  </si>
  <si>
    <t xml:space="preserve">Subtotal otros costos directos </t>
  </si>
  <si>
    <t>Subtotal fase preoperativa</t>
  </si>
  <si>
    <t>Total Proyecto incluido IVA</t>
  </si>
  <si>
    <t>Presupuesto operativo</t>
  </si>
  <si>
    <t>SbN de Sistemas no convencionales para el tratamiento de aguas</t>
  </si>
  <si>
    <t>Categoría de inversión</t>
  </si>
  <si>
    <t>V/Unitario</t>
  </si>
  <si>
    <t xml:space="preserve"> Total costo establecimiento (Suma de todas las categorías de inversión)</t>
  </si>
  <si>
    <t xml:space="preserve">Mantenimiento </t>
  </si>
  <si>
    <t xml:space="preserve"> Costos directos de mantenimiento No 1</t>
  </si>
  <si>
    <t>3.1 Mano de obra</t>
  </si>
  <si>
    <t>3.2 Insumos</t>
  </si>
  <si>
    <t>Total costos directos (3.1 + 3.2)</t>
  </si>
  <si>
    <t>4. Costos indirectos mantenimiento No 1</t>
  </si>
  <si>
    <t>Total costos indirectos mantenimiento No 1</t>
  </si>
  <si>
    <t>Total costos mantenimiento No 1</t>
  </si>
  <si>
    <t>Gran total</t>
  </si>
  <si>
    <t>Seguimiento y evaluación</t>
  </si>
  <si>
    <t>Total</t>
  </si>
  <si>
    <t>Información de apoyo: cálculo de un salario mínimo</t>
  </si>
  <si>
    <t xml:space="preserve">Plan de compra </t>
  </si>
  <si>
    <t>Consiste en la determinación del valor de los predios y se obtiene mediante la investigación y análisis estadístico del mercado inmobiliario. Son necesarios para determinar la viabilidad para implementar una estrategia o técnica de la SbN de Sistemas no convencionales para el tratamiento de aguas.</t>
  </si>
  <si>
    <r>
      <t>Análisis </t>
    </r>
    <r>
      <rPr>
        <sz val="10"/>
        <color rgb="FF202124"/>
        <rFont val="Arial"/>
        <family val="2"/>
      </rPr>
      <t>que se realiza sobre los antecedentes legales de un inmueble</t>
    </r>
    <r>
      <rPr>
        <sz val="10"/>
        <color rgb="FF000000"/>
        <rFont val="Arial"/>
        <family val="2"/>
      </rPr>
      <t>.  Son necesarios para determinar la viabilidad para implementar una estrategia o técnica de la SbN.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</si>
</sst>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_ ;_ &quot;$&quot;\ * \-#,##0_ ;_ &quot;$&quot;\ * &quot;-&quot;_ ;_ @_ 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_ [$€-2]\ * #,##0.00_ ;_ [$€-2]\ * \-#,##0.00_ ;_ [$€-2]\ * &quot;-&quot;??_ "/>
    <numFmt numFmtId="169" formatCode="&quot;$&quot;\ #,##0;[Red]&quot;$&quot;\ #,##0"/>
    <numFmt numFmtId="170" formatCode="&quot;$&quot;\ #,##0"/>
    <numFmt numFmtId="171" formatCode="0.0%"/>
    <numFmt numFmtId="172" formatCode="_-* #,##0\ _p_t_a_-;\-* #,##0\ _p_t_a_-;_-* &quot;-&quot;\ _p_t_a_-;_-@_-"/>
    <numFmt numFmtId="173" formatCode="_-* #,##0.0\ _p_t_a_-;\-* #,##0.0\ _p_t_a_-;_-* &quot;-&quot;\ _p_t_a_-;_-@_-"/>
    <numFmt numFmtId="174" formatCode="_-[$$-240A]\ * #,##0_-;\-[$$-240A]\ * #,##0_-;_-[$$-240A]\ * &quot;-&quot;??_-;_-@_-"/>
  </numFmts>
  <fonts count="7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rgb="FF202124"/>
      <name val="Arial"/>
      <family val="2"/>
    </font>
    <font>
      <vertAlign val="superscript"/>
      <sz val="10"/>
      <color theme="1"/>
      <name val="Arial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u/>
      <sz val="12"/>
      <color theme="10"/>
      <name val="Tahoma"/>
      <family val="2"/>
    </font>
    <font>
      <sz val="12"/>
      <name val="Tahoma"/>
      <family val="2"/>
    </font>
    <font>
      <b/>
      <sz val="12"/>
      <color theme="0"/>
      <name val="Tahoma"/>
      <family val="2"/>
    </font>
    <font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theme="0"/>
      <name val="Tahoma"/>
      <family val="2"/>
    </font>
    <font>
      <sz val="14"/>
      <color theme="1"/>
      <name val="Tahoma"/>
      <family val="2"/>
    </font>
    <font>
      <b/>
      <sz val="12"/>
      <color theme="0"/>
      <name val="Arial Narrow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sz val="12"/>
      <color theme="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24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6" fillId="2" borderId="0" xfId="0" applyFont="1" applyFill="1" applyBorder="1"/>
    <xf numFmtId="0" fontId="30" fillId="2" borderId="0" xfId="22" applyFont="1" applyFill="1" applyBorder="1" applyAlignment="1">
      <alignment wrapText="1"/>
    </xf>
    <xf numFmtId="0" fontId="31" fillId="2" borderId="0" xfId="22" applyFont="1" applyFill="1" applyBorder="1" applyAlignment="1">
      <alignment wrapText="1"/>
    </xf>
    <xf numFmtId="0" fontId="31" fillId="2" borderId="0" xfId="22" applyFont="1" applyFill="1" applyBorder="1"/>
    <xf numFmtId="0" fontId="32" fillId="2" borderId="0" xfId="0" applyFont="1" applyFill="1" applyBorder="1"/>
    <xf numFmtId="0" fontId="32" fillId="2" borderId="0" xfId="0" applyFont="1" applyFill="1" applyBorder="1" applyAlignment="1">
      <alignment vertical="center"/>
    </xf>
    <xf numFmtId="0" fontId="31" fillId="2" borderId="0" xfId="22" applyFont="1" applyFill="1" applyBorder="1" applyAlignment="1">
      <alignment vertical="top"/>
    </xf>
    <xf numFmtId="0" fontId="0" fillId="0" borderId="0" xfId="0" applyAlignment="1">
      <alignment vertical="top"/>
    </xf>
    <xf numFmtId="0" fontId="26" fillId="2" borderId="0" xfId="0" applyFont="1" applyFill="1"/>
    <xf numFmtId="0" fontId="26" fillId="2" borderId="0" xfId="0" applyFont="1" applyFill="1" applyAlignment="1">
      <alignment vertical="center"/>
    </xf>
    <xf numFmtId="0" fontId="30" fillId="2" borderId="0" xfId="22" applyFont="1" applyFill="1"/>
    <xf numFmtId="0" fontId="0" fillId="2" borderId="0" xfId="0" applyFill="1" applyAlignment="1">
      <alignment vertical="top"/>
    </xf>
    <xf numFmtId="0" fontId="9" fillId="2" borderId="16" xfId="0" applyFont="1" applyFill="1" applyBorder="1"/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/>
    <xf numFmtId="16" fontId="9" fillId="2" borderId="2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2" fillId="2" borderId="0" xfId="0" applyFont="1" applyFill="1"/>
    <xf numFmtId="6" fontId="2" fillId="2" borderId="1" xfId="0" applyNumberFormat="1" applyFont="1" applyFill="1" applyBorder="1" applyAlignment="1">
      <alignment horizontal="right" vertical="center"/>
    </xf>
    <xf numFmtId="0" fontId="5" fillId="2" borderId="0" xfId="22" applyFill="1"/>
    <xf numFmtId="0" fontId="33" fillId="2" borderId="0" xfId="0" applyFont="1" applyFill="1" applyAlignment="1">
      <alignment vertical="center"/>
    </xf>
    <xf numFmtId="0" fontId="26" fillId="0" borderId="0" xfId="0" applyFont="1" applyFill="1" applyBorder="1" applyAlignment="1">
      <alignment vertical="top" wrapText="1"/>
    </xf>
    <xf numFmtId="0" fontId="1" fillId="2" borderId="0" xfId="0" applyFont="1" applyFill="1"/>
    <xf numFmtId="0" fontId="10" fillId="2" borderId="0" xfId="0" applyFont="1" applyFill="1" applyAlignment="1">
      <alignment vertical="center" wrapText="1"/>
    </xf>
    <xf numFmtId="0" fontId="7" fillId="2" borderId="0" xfId="0" applyFont="1" applyFill="1"/>
    <xf numFmtId="0" fontId="53" fillId="2" borderId="1" xfId="0" applyFont="1" applyFill="1" applyBorder="1" applyAlignment="1">
      <alignment vertical="center" wrapText="1"/>
    </xf>
    <xf numFmtId="0" fontId="54" fillId="2" borderId="1" xfId="0" applyFont="1" applyFill="1" applyBorder="1" applyAlignment="1"/>
    <xf numFmtId="14" fontId="54" fillId="2" borderId="8" xfId="0" applyNumberFormat="1" applyFont="1" applyFill="1" applyBorder="1" applyAlignment="1">
      <alignment wrapText="1"/>
    </xf>
    <xf numFmtId="0" fontId="54" fillId="2" borderId="1" xfId="0" applyFont="1" applyFill="1" applyBorder="1" applyAlignment="1">
      <alignment vertical="center" wrapText="1"/>
    </xf>
    <xf numFmtId="0" fontId="56" fillId="2" borderId="1" xfId="0" applyFont="1" applyFill="1" applyBorder="1" applyAlignment="1">
      <alignment wrapText="1"/>
    </xf>
    <xf numFmtId="14" fontId="54" fillId="2" borderId="1" xfId="0" applyNumberFormat="1" applyFont="1" applyFill="1" applyBorder="1"/>
    <xf numFmtId="0" fontId="54" fillId="2" borderId="1" xfId="0" applyFont="1" applyFill="1" applyBorder="1" applyAlignment="1">
      <alignment horizontal="left" vertical="center" wrapText="1"/>
    </xf>
    <xf numFmtId="0" fontId="57" fillId="6" borderId="4" xfId="0" applyFont="1" applyFill="1" applyBorder="1" applyAlignment="1">
      <alignment horizontal="center" vertical="center" wrapText="1"/>
    </xf>
    <xf numFmtId="0" fontId="57" fillId="6" borderId="42" xfId="0" applyFont="1" applyFill="1" applyBorder="1" applyAlignment="1">
      <alignment horizontal="center" vertical="center" wrapText="1"/>
    </xf>
    <xf numFmtId="0" fontId="57" fillId="6" borderId="43" xfId="0" applyFont="1" applyFill="1" applyBorder="1" applyAlignment="1">
      <alignment horizontal="center" vertical="center" wrapText="1"/>
    </xf>
    <xf numFmtId="0" fontId="52" fillId="5" borderId="16" xfId="0" applyFont="1" applyFill="1" applyBorder="1" applyAlignment="1">
      <alignment horizontal="center" vertical="center" wrapText="1"/>
    </xf>
    <xf numFmtId="0" fontId="55" fillId="2" borderId="17" xfId="22" quotePrefix="1" applyFont="1" applyFill="1" applyBorder="1" applyAlignment="1">
      <alignment horizontal="center" vertical="center"/>
    </xf>
    <xf numFmtId="0" fontId="53" fillId="2" borderId="19" xfId="0" applyFont="1" applyFill="1" applyBorder="1" applyAlignment="1">
      <alignment vertical="center" wrapText="1"/>
    </xf>
    <xf numFmtId="0" fontId="54" fillId="2" borderId="19" xfId="0" applyFont="1" applyFill="1" applyBorder="1" applyAlignment="1">
      <alignment horizontal="left" vertical="center"/>
    </xf>
    <xf numFmtId="14" fontId="54" fillId="2" borderId="19" xfId="0" applyNumberFormat="1" applyFont="1" applyFill="1" applyBorder="1"/>
    <xf numFmtId="0" fontId="58" fillId="2" borderId="0" xfId="0" applyFont="1" applyFill="1"/>
    <xf numFmtId="0" fontId="59" fillId="2" borderId="0" xfId="0" applyFont="1" applyFill="1"/>
    <xf numFmtId="0" fontId="60" fillId="2" borderId="0" xfId="0" applyFont="1" applyFill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36" fillId="2" borderId="0" xfId="0" applyFont="1" applyFill="1"/>
    <xf numFmtId="0" fontId="61" fillId="6" borderId="28" xfId="0" applyFont="1" applyFill="1" applyBorder="1" applyAlignment="1">
      <alignment horizontal="center"/>
    </xf>
    <xf numFmtId="0" fontId="61" fillId="6" borderId="29" xfId="0" applyFont="1" applyFill="1" applyBorder="1" applyAlignment="1">
      <alignment horizontal="center"/>
    </xf>
    <xf numFmtId="0" fontId="10" fillId="2" borderId="0" xfId="0" applyFont="1" applyFill="1"/>
    <xf numFmtId="0" fontId="20" fillId="2" borderId="0" xfId="0" applyFont="1" applyFill="1"/>
    <xf numFmtId="0" fontId="20" fillId="2" borderId="6" xfId="0" applyFont="1" applyFill="1" applyBorder="1"/>
    <xf numFmtId="0" fontId="20" fillId="2" borderId="0" xfId="0" applyFont="1" applyFill="1" applyBorder="1"/>
    <xf numFmtId="0" fontId="19" fillId="2" borderId="16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center" vertical="center"/>
    </xf>
    <xf numFmtId="0" fontId="21" fillId="2" borderId="1" xfId="10" applyFont="1" applyFill="1" applyBorder="1"/>
    <xf numFmtId="170" fontId="20" fillId="2" borderId="17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/>
    </xf>
    <xf numFmtId="170" fontId="20" fillId="2" borderId="9" xfId="0" applyNumberFormat="1" applyFont="1" applyFill="1" applyBorder="1" applyAlignment="1">
      <alignment horizontal="center" vertical="center"/>
    </xf>
    <xf numFmtId="0" fontId="21" fillId="2" borderId="1" xfId="10" applyFont="1" applyFill="1" applyBorder="1" applyAlignment="1">
      <alignment wrapText="1"/>
    </xf>
    <xf numFmtId="0" fontId="19" fillId="2" borderId="16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 wrapText="1"/>
    </xf>
    <xf numFmtId="0" fontId="19" fillId="2" borderId="25" xfId="0" applyFont="1" applyFill="1" applyBorder="1" applyAlignment="1">
      <alignment vertical="center" wrapText="1"/>
    </xf>
    <xf numFmtId="0" fontId="20" fillId="2" borderId="26" xfId="0" applyFont="1" applyFill="1" applyBorder="1" applyAlignment="1">
      <alignment horizontal="center" vertical="center"/>
    </xf>
    <xf numFmtId="0" fontId="22" fillId="2" borderId="19" xfId="10" applyFont="1" applyFill="1" applyBorder="1" applyAlignment="1">
      <alignment wrapText="1"/>
    </xf>
    <xf numFmtId="170" fontId="20" fillId="2" borderId="20" xfId="0" applyNumberFormat="1" applyFont="1" applyFill="1" applyBorder="1" applyAlignment="1">
      <alignment horizontal="center" vertical="center"/>
    </xf>
    <xf numFmtId="0" fontId="24" fillId="2" borderId="16" xfId="11" applyFont="1" applyFill="1" applyBorder="1"/>
    <xf numFmtId="10" fontId="24" fillId="2" borderId="1" xfId="13" applyNumberFormat="1" applyFont="1" applyFill="1" applyBorder="1"/>
    <xf numFmtId="171" fontId="24" fillId="2" borderId="1" xfId="13" applyNumberFormat="1" applyFont="1" applyFill="1" applyBorder="1"/>
    <xf numFmtId="0" fontId="24" fillId="2" borderId="16" xfId="11" applyFont="1" applyFill="1" applyBorder="1" applyAlignment="1">
      <alignment wrapText="1"/>
    </xf>
    <xf numFmtId="0" fontId="20" fillId="2" borderId="18" xfId="0" applyFont="1" applyFill="1" applyBorder="1"/>
    <xf numFmtId="10" fontId="20" fillId="2" borderId="19" xfId="0" applyNumberFormat="1" applyFont="1" applyFill="1" applyBorder="1"/>
    <xf numFmtId="0" fontId="20" fillId="2" borderId="34" xfId="0" applyFont="1" applyFill="1" applyBorder="1"/>
    <xf numFmtId="0" fontId="20" fillId="2" borderId="5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 vertical="center"/>
    </xf>
    <xf numFmtId="3" fontId="25" fillId="2" borderId="19" xfId="0" applyNumberFormat="1" applyFont="1" applyFill="1" applyBorder="1" applyAlignment="1">
      <alignment horizontal="center" vertical="center"/>
    </xf>
    <xf numFmtId="3" fontId="25" fillId="2" borderId="20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4" fillId="6" borderId="35" xfId="0" applyFont="1" applyFill="1" applyBorder="1" applyAlignment="1">
      <alignment horizontal="center" vertical="center"/>
    </xf>
    <xf numFmtId="0" fontId="64" fillId="6" borderId="36" xfId="0" applyFont="1" applyFill="1" applyBorder="1" applyAlignment="1">
      <alignment horizontal="center" vertical="center"/>
    </xf>
    <xf numFmtId="0" fontId="64" fillId="6" borderId="36" xfId="0" applyFont="1" applyFill="1" applyBorder="1" applyAlignment="1">
      <alignment horizontal="center" vertical="center" wrapText="1"/>
    </xf>
    <xf numFmtId="0" fontId="64" fillId="6" borderId="37" xfId="0" applyFont="1" applyFill="1" applyBorder="1" applyAlignment="1">
      <alignment horizontal="center" vertical="center" wrapText="1"/>
    </xf>
    <xf numFmtId="0" fontId="65" fillId="2" borderId="34" xfId="0" applyFont="1" applyFill="1" applyBorder="1"/>
    <xf numFmtId="0" fontId="65" fillId="2" borderId="5" xfId="0" applyFont="1" applyFill="1" applyBorder="1"/>
    <xf numFmtId="9" fontId="65" fillId="2" borderId="5" xfId="23" applyFont="1" applyFill="1" applyBorder="1"/>
    <xf numFmtId="44" fontId="65" fillId="2" borderId="5" xfId="25" applyFont="1" applyFill="1" applyBorder="1"/>
    <xf numFmtId="44" fontId="65" fillId="2" borderId="33" xfId="25" applyFont="1" applyFill="1" applyBorder="1"/>
    <xf numFmtId="0" fontId="65" fillId="2" borderId="16" xfId="0" applyFont="1" applyFill="1" applyBorder="1"/>
    <xf numFmtId="0" fontId="65" fillId="2" borderId="1" xfId="0" applyFont="1" applyFill="1" applyBorder="1"/>
    <xf numFmtId="9" fontId="65" fillId="2" borderId="1" xfId="23" applyFont="1" applyFill="1" applyBorder="1"/>
    <xf numFmtId="44" fontId="65" fillId="2" borderId="1" xfId="25" applyFont="1" applyFill="1" applyBorder="1"/>
    <xf numFmtId="44" fontId="65" fillId="2" borderId="17" xfId="25" applyFont="1" applyFill="1" applyBorder="1"/>
    <xf numFmtId="0" fontId="65" fillId="2" borderId="6" xfId="0" applyFont="1" applyFill="1" applyBorder="1"/>
    <xf numFmtId="9" fontId="65" fillId="2" borderId="1" xfId="0" applyNumberFormat="1" applyFont="1" applyFill="1" applyBorder="1"/>
    <xf numFmtId="0" fontId="65" fillId="2" borderId="18" xfId="0" applyFont="1" applyFill="1" applyBorder="1"/>
    <xf numFmtId="0" fontId="65" fillId="2" borderId="19" xfId="0" applyFont="1" applyFill="1" applyBorder="1"/>
    <xf numFmtId="9" fontId="65" fillId="2" borderId="19" xfId="0" applyNumberFormat="1" applyFont="1" applyFill="1" applyBorder="1"/>
    <xf numFmtId="44" fontId="65" fillId="2" borderId="19" xfId="25" applyFont="1" applyFill="1" applyBorder="1"/>
    <xf numFmtId="44" fontId="65" fillId="2" borderId="20" xfId="25" applyFont="1" applyFill="1" applyBorder="1"/>
    <xf numFmtId="0" fontId="14" fillId="2" borderId="0" xfId="0" applyFont="1" applyFill="1"/>
    <xf numFmtId="0" fontId="17" fillId="2" borderId="0" xfId="0" applyFont="1" applyFill="1"/>
    <xf numFmtId="0" fontId="50" fillId="6" borderId="14" xfId="0" applyFont="1" applyFill="1" applyBorder="1" applyAlignment="1">
      <alignment horizontal="center" vertical="center"/>
    </xf>
    <xf numFmtId="0" fontId="50" fillId="6" borderId="14" xfId="0" applyFont="1" applyFill="1" applyBorder="1" applyAlignment="1">
      <alignment horizontal="center" vertical="center" wrapText="1"/>
    </xf>
    <xf numFmtId="0" fontId="50" fillId="6" borderId="15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9" fontId="10" fillId="2" borderId="1" xfId="23" applyFont="1" applyFill="1" applyBorder="1" applyAlignment="1">
      <alignment horizontal="center" vertical="center"/>
    </xf>
    <xf numFmtId="44" fontId="10" fillId="2" borderId="1" xfId="0" applyNumberFormat="1" applyFont="1" applyFill="1" applyBorder="1" applyAlignment="1">
      <alignment horizontal="right" vertical="center"/>
    </xf>
    <xf numFmtId="6" fontId="10" fillId="2" borderId="17" xfId="0" applyNumberFormat="1" applyFont="1" applyFill="1" applyBorder="1" applyAlignment="1">
      <alignment horizontal="right" vertical="center"/>
    </xf>
    <xf numFmtId="6" fontId="10" fillId="2" borderId="1" xfId="0" applyNumberFormat="1" applyFont="1" applyFill="1" applyBorder="1" applyAlignment="1">
      <alignment horizontal="right" vertical="center"/>
    </xf>
    <xf numFmtId="6" fontId="34" fillId="2" borderId="1" xfId="0" applyNumberFormat="1" applyFont="1" applyFill="1" applyBorder="1" applyAlignment="1">
      <alignment horizontal="right" vertical="center"/>
    </xf>
    <xf numFmtId="6" fontId="67" fillId="2" borderId="17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169" fontId="10" fillId="2" borderId="17" xfId="0" applyNumberFormat="1" applyFont="1" applyFill="1" applyBorder="1" applyAlignment="1">
      <alignment horizontal="right" vertical="center"/>
    </xf>
    <xf numFmtId="6" fontId="11" fillId="3" borderId="17" xfId="0" applyNumberFormat="1" applyFont="1" applyFill="1" applyBorder="1" applyAlignment="1">
      <alignment horizontal="right" vertical="center"/>
    </xf>
    <xf numFmtId="6" fontId="11" fillId="2" borderId="17" xfId="0" applyNumberFormat="1" applyFont="1" applyFill="1" applyBorder="1" applyAlignment="1">
      <alignment horizontal="right" vertical="center"/>
    </xf>
    <xf numFmtId="6" fontId="11" fillId="5" borderId="17" xfId="0" applyNumberFormat="1" applyFont="1" applyFill="1" applyBorder="1" applyAlignment="1">
      <alignment horizontal="right" vertical="center"/>
    </xf>
    <xf numFmtId="6" fontId="11" fillId="5" borderId="20" xfId="0" applyNumberFormat="1" applyFont="1" applyFill="1" applyBorder="1" applyAlignment="1">
      <alignment horizontal="right" vertical="center"/>
    </xf>
    <xf numFmtId="0" fontId="69" fillId="2" borderId="0" xfId="0" applyFont="1" applyFill="1" applyBorder="1"/>
    <xf numFmtId="0" fontId="70" fillId="2" borderId="0" xfId="0" applyFont="1" applyFill="1" applyBorder="1"/>
    <xf numFmtId="0" fontId="22" fillId="2" borderId="0" xfId="11" applyFont="1" applyFill="1" applyBorder="1" applyAlignment="1">
      <alignment horizontal="center" vertical="center"/>
    </xf>
    <xf numFmtId="0" fontId="2" fillId="2" borderId="0" xfId="1" applyFill="1"/>
    <xf numFmtId="0" fontId="22" fillId="2" borderId="2" xfId="11" applyFont="1" applyFill="1" applyBorder="1" applyAlignment="1">
      <alignment vertical="center"/>
    </xf>
    <xf numFmtId="0" fontId="22" fillId="2" borderId="39" xfId="11" applyFont="1" applyFill="1" applyBorder="1" applyAlignment="1">
      <alignment vertical="center"/>
    </xf>
    <xf numFmtId="0" fontId="42" fillId="2" borderId="1" xfId="11" applyFont="1" applyFill="1" applyBorder="1" applyAlignment="1">
      <alignment horizontal="center"/>
    </xf>
    <xf numFmtId="0" fontId="2" fillId="2" borderId="1" xfId="11" applyFont="1" applyFill="1" applyBorder="1" applyAlignment="1">
      <alignment horizontal="center"/>
    </xf>
    <xf numFmtId="0" fontId="2" fillId="2" borderId="17" xfId="11" applyFont="1" applyFill="1" applyBorder="1" applyAlignment="1">
      <alignment horizontal="right"/>
    </xf>
    <xf numFmtId="0" fontId="1" fillId="2" borderId="1" xfId="0" applyFont="1" applyFill="1" applyBorder="1"/>
    <xf numFmtId="0" fontId="2" fillId="2" borderId="1" xfId="1" applyFont="1" applyFill="1" applyBorder="1" applyAlignment="1" applyProtection="1">
      <alignment vertical="center" wrapText="1"/>
      <protection locked="0"/>
    </xf>
    <xf numFmtId="3" fontId="4" fillId="2" borderId="0" xfId="1" applyNumberFormat="1" applyFont="1" applyFill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2" fillId="2" borderId="19" xfId="11" applyFont="1" applyFill="1" applyBorder="1" applyAlignment="1">
      <alignment horizontal="center" vertical="center"/>
    </xf>
    <xf numFmtId="3" fontId="2" fillId="2" borderId="19" xfId="26" applyNumberFormat="1" applyFont="1" applyFill="1" applyBorder="1" applyAlignment="1">
      <alignment horizontal="right" vertical="center"/>
    </xf>
    <xf numFmtId="0" fontId="50" fillId="6" borderId="1" xfId="11" applyFont="1" applyFill="1" applyBorder="1" applyAlignment="1">
      <alignment horizontal="left" vertical="center"/>
    </xf>
    <xf numFmtId="0" fontId="50" fillId="6" borderId="1" xfId="11" applyFont="1" applyFill="1" applyBorder="1" applyAlignment="1">
      <alignment horizontal="center" vertical="center"/>
    </xf>
    <xf numFmtId="173" fontId="50" fillId="6" borderId="1" xfId="26" applyNumberFormat="1" applyFont="1" applyFill="1" applyBorder="1" applyAlignment="1">
      <alignment horizontal="center" vertical="center"/>
    </xf>
    <xf numFmtId="173" fontId="50" fillId="6" borderId="17" xfId="26" applyNumberFormat="1" applyFont="1" applyFill="1" applyBorder="1" applyAlignment="1">
      <alignment horizontal="center" vertical="center"/>
    </xf>
    <xf numFmtId="0" fontId="2" fillId="3" borderId="1" xfId="11" applyFont="1" applyFill="1" applyBorder="1" applyAlignment="1">
      <alignment horizontal="left" vertical="center"/>
    </xf>
    <xf numFmtId="0" fontId="2" fillId="3" borderId="1" xfId="11" applyFont="1" applyFill="1" applyBorder="1" applyAlignment="1">
      <alignment horizontal="center" vertical="center"/>
    </xf>
    <xf numFmtId="173" fontId="2" fillId="3" borderId="1" xfId="26" applyNumberFormat="1" applyFont="1" applyFill="1" applyBorder="1" applyAlignment="1">
      <alignment horizontal="center" vertical="center"/>
    </xf>
    <xf numFmtId="0" fontId="50" fillId="6" borderId="3" xfId="0" applyFont="1" applyFill="1" applyBorder="1"/>
    <xf numFmtId="6" fontId="50" fillId="6" borderId="3" xfId="0" applyNumberFormat="1" applyFont="1" applyFill="1" applyBorder="1" applyAlignment="1">
      <alignment horizontal="right" vertical="center"/>
    </xf>
    <xf numFmtId="0" fontId="50" fillId="3" borderId="3" xfId="0" applyFont="1" applyFill="1" applyBorder="1"/>
    <xf numFmtId="6" fontId="50" fillId="3" borderId="3" xfId="0" applyNumberFormat="1" applyFont="1" applyFill="1" applyBorder="1" applyAlignment="1">
      <alignment horizontal="right" vertical="center"/>
    </xf>
    <xf numFmtId="0" fontId="22" fillId="2" borderId="38" xfId="11" applyFont="1" applyFill="1" applyBorder="1" applyAlignment="1">
      <alignment vertical="center"/>
    </xf>
    <xf numFmtId="0" fontId="3" fillId="2" borderId="16" xfId="11" applyFont="1" applyFill="1" applyBorder="1" applyAlignment="1">
      <alignment horizontal="left"/>
    </xf>
    <xf numFmtId="0" fontId="50" fillId="6" borderId="16" xfId="11" applyFont="1" applyFill="1" applyBorder="1" applyAlignment="1">
      <alignment horizontal="left" vertical="center"/>
    </xf>
    <xf numFmtId="0" fontId="3" fillId="3" borderId="16" xfId="11" applyFont="1" applyFill="1" applyBorder="1" applyAlignment="1">
      <alignment horizontal="left" vertical="center"/>
    </xf>
    <xf numFmtId="173" fontId="2" fillId="3" borderId="17" xfId="26" applyNumberFormat="1" applyFont="1" applyFill="1" applyBorder="1" applyAlignment="1">
      <alignment horizontal="right" vertical="center"/>
    </xf>
    <xf numFmtId="0" fontId="2" fillId="2" borderId="16" xfId="1" applyFont="1" applyFill="1" applyBorder="1" applyAlignment="1" applyProtection="1">
      <alignment vertical="center"/>
      <protection locked="0"/>
    </xf>
    <xf numFmtId="6" fontId="2" fillId="2" borderId="17" xfId="1" applyNumberFormat="1" applyFont="1" applyFill="1" applyBorder="1" applyAlignment="1" applyProtection="1">
      <alignment vertical="center"/>
      <protection locked="0"/>
    </xf>
    <xf numFmtId="0" fontId="50" fillId="3" borderId="46" xfId="0" applyFont="1" applyFill="1" applyBorder="1"/>
    <xf numFmtId="6" fontId="50" fillId="3" borderId="17" xfId="1" applyNumberFormat="1" applyFont="1" applyFill="1" applyBorder="1" applyAlignment="1" applyProtection="1">
      <alignment vertical="center"/>
      <protection locked="0"/>
    </xf>
    <xf numFmtId="0" fontId="1" fillId="2" borderId="16" xfId="0" applyFont="1" applyFill="1" applyBorder="1"/>
    <xf numFmtId="0" fontId="50" fillId="6" borderId="46" xfId="0" applyFont="1" applyFill="1" applyBorder="1"/>
    <xf numFmtId="6" fontId="50" fillId="6" borderId="17" xfId="1" applyNumberFormat="1" applyFont="1" applyFill="1" applyBorder="1" applyAlignment="1" applyProtection="1">
      <alignment vertical="center"/>
      <protection locked="0"/>
    </xf>
    <xf numFmtId="0" fontId="3" fillId="2" borderId="18" xfId="11" applyFont="1" applyFill="1" applyBorder="1" applyAlignment="1">
      <alignment vertical="center" wrapText="1"/>
    </xf>
    <xf numFmtId="6" fontId="48" fillId="2" borderId="20" xfId="1" applyNumberFormat="1" applyFont="1" applyFill="1" applyBorder="1" applyAlignment="1" applyProtection="1">
      <alignment vertical="center"/>
      <protection locked="0"/>
    </xf>
    <xf numFmtId="0" fontId="44" fillId="2" borderId="16" xfId="0" applyFont="1" applyFill="1" applyBorder="1"/>
    <xf numFmtId="0" fontId="44" fillId="2" borderId="1" xfId="0" applyFont="1" applyFill="1" applyBorder="1"/>
    <xf numFmtId="0" fontId="44" fillId="2" borderId="1" xfId="0" applyFont="1" applyFill="1" applyBorder="1" applyAlignment="1">
      <alignment horizontal="center"/>
    </xf>
    <xf numFmtId="170" fontId="25" fillId="2" borderId="1" xfId="24" applyNumberFormat="1" applyFont="1" applyFill="1" applyBorder="1" applyAlignment="1">
      <alignment horizontal="right" vertical="center"/>
    </xf>
    <xf numFmtId="170" fontId="25" fillId="2" borderId="17" xfId="3" applyNumberFormat="1" applyFont="1" applyFill="1" applyBorder="1" applyAlignment="1">
      <alignment horizontal="right" vertical="center"/>
    </xf>
    <xf numFmtId="0" fontId="25" fillId="2" borderId="16" xfId="11" applyFont="1" applyFill="1" applyBorder="1" applyAlignment="1">
      <alignment horizontal="left" vertical="center"/>
    </xf>
    <xf numFmtId="0" fontId="25" fillId="2" borderId="16" xfId="11" applyFont="1" applyFill="1" applyBorder="1" applyAlignment="1">
      <alignment horizontal="left" vertical="center" wrapText="1"/>
    </xf>
    <xf numFmtId="0" fontId="43" fillId="2" borderId="16" xfId="0" applyFont="1" applyFill="1" applyBorder="1"/>
    <xf numFmtId="170" fontId="43" fillId="2" borderId="17" xfId="0" applyNumberFormat="1" applyFont="1" applyFill="1" applyBorder="1" applyAlignment="1">
      <alignment horizontal="right" vertical="center"/>
    </xf>
    <xf numFmtId="170" fontId="44" fillId="2" borderId="1" xfId="0" applyNumberFormat="1" applyFont="1" applyFill="1" applyBorder="1" applyAlignment="1">
      <alignment horizontal="right"/>
    </xf>
    <xf numFmtId="170" fontId="44" fillId="2" borderId="17" xfId="0" applyNumberFormat="1" applyFont="1" applyFill="1" applyBorder="1" applyAlignment="1">
      <alignment horizontal="right" vertical="center"/>
    </xf>
    <xf numFmtId="9" fontId="44" fillId="2" borderId="1" xfId="0" applyNumberFormat="1" applyFont="1" applyFill="1" applyBorder="1" applyAlignment="1">
      <alignment horizontal="center"/>
    </xf>
    <xf numFmtId="0" fontId="44" fillId="2" borderId="16" xfId="0" applyFont="1" applyFill="1" applyBorder="1" applyAlignment="1">
      <alignment wrapText="1"/>
    </xf>
    <xf numFmtId="0" fontId="66" fillId="6" borderId="16" xfId="0" applyFont="1" applyFill="1" applyBorder="1"/>
    <xf numFmtId="0" fontId="71" fillId="6" borderId="1" xfId="0" applyFont="1" applyFill="1" applyBorder="1"/>
    <xf numFmtId="0" fontId="71" fillId="6" borderId="1" xfId="0" applyFont="1" applyFill="1" applyBorder="1" applyAlignment="1">
      <alignment horizontal="right"/>
    </xf>
    <xf numFmtId="3" fontId="71" fillId="6" borderId="17" xfId="0" applyNumberFormat="1" applyFont="1" applyFill="1" applyBorder="1" applyAlignment="1">
      <alignment horizontal="right" vertical="center"/>
    </xf>
    <xf numFmtId="0" fontId="71" fillId="6" borderId="1" xfId="0" applyFont="1" applyFill="1" applyBorder="1" applyAlignment="1">
      <alignment horizontal="center"/>
    </xf>
    <xf numFmtId="170" fontId="71" fillId="6" borderId="1" xfId="0" applyNumberFormat="1" applyFont="1" applyFill="1" applyBorder="1" applyAlignment="1">
      <alignment horizontal="right"/>
    </xf>
    <xf numFmtId="170" fontId="71" fillId="6" borderId="17" xfId="0" applyNumberFormat="1" applyFont="1" applyFill="1" applyBorder="1" applyAlignment="1">
      <alignment horizontal="right" vertical="center"/>
    </xf>
    <xf numFmtId="0" fontId="66" fillId="6" borderId="18" xfId="0" applyFont="1" applyFill="1" applyBorder="1"/>
    <xf numFmtId="0" fontId="71" fillId="6" borderId="19" xfId="0" applyFont="1" applyFill="1" applyBorder="1"/>
    <xf numFmtId="0" fontId="71" fillId="6" borderId="19" xfId="0" applyFont="1" applyFill="1" applyBorder="1" applyAlignment="1">
      <alignment horizontal="center"/>
    </xf>
    <xf numFmtId="170" fontId="71" fillId="6" borderId="19" xfId="0" applyNumberFormat="1" applyFont="1" applyFill="1" applyBorder="1" applyAlignment="1">
      <alignment horizontal="right"/>
    </xf>
    <xf numFmtId="170" fontId="66" fillId="6" borderId="20" xfId="0" applyNumberFormat="1" applyFont="1" applyFill="1" applyBorder="1" applyAlignment="1">
      <alignment horizontal="right" vertical="center"/>
    </xf>
    <xf numFmtId="0" fontId="23" fillId="3" borderId="16" xfId="0" applyFont="1" applyFill="1" applyBorder="1"/>
    <xf numFmtId="0" fontId="24" fillId="3" borderId="1" xfId="0" applyFont="1" applyFill="1" applyBorder="1"/>
    <xf numFmtId="0" fontId="24" fillId="3" borderId="1" xfId="0" applyFont="1" applyFill="1" applyBorder="1" applyAlignment="1">
      <alignment horizontal="right"/>
    </xf>
    <xf numFmtId="3" fontId="24" fillId="3" borderId="17" xfId="0" applyNumberFormat="1" applyFont="1" applyFill="1" applyBorder="1" applyAlignment="1">
      <alignment horizontal="right" vertical="center"/>
    </xf>
    <xf numFmtId="0" fontId="72" fillId="3" borderId="16" xfId="0" applyFont="1" applyFill="1" applyBorder="1"/>
    <xf numFmtId="0" fontId="73" fillId="3" borderId="1" xfId="0" applyFont="1" applyFill="1" applyBorder="1"/>
    <xf numFmtId="0" fontId="73" fillId="3" borderId="1" xfId="0" applyFont="1" applyFill="1" applyBorder="1" applyAlignment="1">
      <alignment horizontal="center"/>
    </xf>
    <xf numFmtId="170" fontId="72" fillId="3" borderId="1" xfId="0" applyNumberFormat="1" applyFont="1" applyFill="1" applyBorder="1" applyAlignment="1">
      <alignment horizontal="right"/>
    </xf>
    <xf numFmtId="170" fontId="72" fillId="3" borderId="17" xfId="0" applyNumberFormat="1" applyFont="1" applyFill="1" applyBorder="1" applyAlignment="1">
      <alignment horizontal="right" vertical="center"/>
    </xf>
    <xf numFmtId="170" fontId="73" fillId="3" borderId="1" xfId="0" applyNumberFormat="1" applyFont="1" applyFill="1" applyBorder="1" applyAlignment="1">
      <alignment horizontal="right"/>
    </xf>
    <xf numFmtId="0" fontId="9" fillId="2" borderId="1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74" fontId="9" fillId="2" borderId="1" xfId="0" applyNumberFormat="1" applyFont="1" applyFill="1" applyBorder="1" applyAlignment="1">
      <alignment horizontal="center" vertical="center"/>
    </xf>
    <xf numFmtId="174" fontId="9" fillId="2" borderId="17" xfId="0" applyNumberFormat="1" applyFont="1" applyFill="1" applyBorder="1" applyAlignment="1">
      <alignment horizontal="center" vertical="center"/>
    </xf>
    <xf numFmtId="174" fontId="9" fillId="2" borderId="1" xfId="29" applyNumberFormat="1" applyFont="1" applyFill="1" applyBorder="1" applyAlignment="1">
      <alignment horizontal="center" vertical="center"/>
    </xf>
    <xf numFmtId="174" fontId="18" fillId="2" borderId="17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/>
    </xf>
    <xf numFmtId="0" fontId="49" fillId="2" borderId="0" xfId="0" applyFont="1" applyFill="1"/>
    <xf numFmtId="0" fontId="74" fillId="6" borderId="16" xfId="0" applyFont="1" applyFill="1" applyBorder="1" applyAlignment="1">
      <alignment horizontal="center" vertical="center"/>
    </xf>
    <xf numFmtId="0" fontId="74" fillId="6" borderId="1" xfId="0" applyFont="1" applyFill="1" applyBorder="1" applyAlignment="1">
      <alignment horizontal="center" vertical="center"/>
    </xf>
    <xf numFmtId="0" fontId="74" fillId="6" borderId="17" xfId="0" applyFont="1" applyFill="1" applyBorder="1" applyAlignment="1">
      <alignment horizontal="center" vertical="center"/>
    </xf>
    <xf numFmtId="0" fontId="61" fillId="6" borderId="18" xfId="0" applyFont="1" applyFill="1" applyBorder="1" applyAlignment="1">
      <alignment horizontal="center" vertical="center"/>
    </xf>
    <xf numFmtId="0" fontId="75" fillId="6" borderId="19" xfId="0" applyFont="1" applyFill="1" applyBorder="1" applyAlignment="1">
      <alignment horizontal="center" vertical="center"/>
    </xf>
    <xf numFmtId="174" fontId="75" fillId="6" borderId="19" xfId="29" applyNumberFormat="1" applyFont="1" applyFill="1" applyBorder="1" applyAlignment="1">
      <alignment horizontal="center" vertical="center"/>
    </xf>
    <xf numFmtId="174" fontId="61" fillId="6" borderId="2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8" fillId="2" borderId="16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9" fillId="2" borderId="17" xfId="0" applyFont="1" applyFill="1" applyBorder="1" applyAlignment="1">
      <alignment vertical="center" wrapText="1"/>
    </xf>
    <xf numFmtId="0" fontId="38" fillId="2" borderId="18" xfId="0" applyFont="1" applyFill="1" applyBorder="1" applyAlignment="1">
      <alignment vertical="center" wrapText="1"/>
    </xf>
    <xf numFmtId="0" fontId="39" fillId="2" borderId="19" xfId="0" applyFont="1" applyFill="1" applyBorder="1" applyAlignment="1">
      <alignment vertical="center" wrapText="1"/>
    </xf>
    <xf numFmtId="0" fontId="39" fillId="2" borderId="2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61" fillId="6" borderId="34" xfId="0" applyFont="1" applyFill="1" applyBorder="1" applyAlignment="1">
      <alignment vertical="center" wrapText="1"/>
    </xf>
    <xf numFmtId="0" fontId="61" fillId="6" borderId="5" xfId="0" applyFont="1" applyFill="1" applyBorder="1" applyAlignment="1">
      <alignment vertical="center" wrapText="1"/>
    </xf>
    <xf numFmtId="0" fontId="61" fillId="6" borderId="33" xfId="0" applyFont="1" applyFill="1" applyBorder="1" applyAlignment="1">
      <alignment vertical="center" wrapText="1"/>
    </xf>
    <xf numFmtId="6" fontId="2" fillId="2" borderId="1" xfId="0" applyNumberFormat="1" applyFont="1" applyFill="1" applyBorder="1" applyAlignment="1">
      <alignment horizontal="left" vertical="center"/>
    </xf>
    <xf numFmtId="6" fontId="2" fillId="2" borderId="19" xfId="0" applyNumberFormat="1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24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wrapText="1"/>
    </xf>
    <xf numFmtId="0" fontId="10" fillId="2" borderId="6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10" fillId="2" borderId="24" xfId="0" applyFont="1" applyFill="1" applyBorder="1" applyAlignment="1">
      <alignment horizontal="left" wrapText="1"/>
    </xf>
    <xf numFmtId="0" fontId="34" fillId="0" borderId="6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 wrapText="1"/>
    </xf>
    <xf numFmtId="0" fontId="34" fillId="0" borderId="24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50" fillId="6" borderId="6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50" fillId="6" borderId="24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top"/>
    </xf>
    <xf numFmtId="0" fontId="29" fillId="2" borderId="14" xfId="0" applyFont="1" applyFill="1" applyBorder="1" applyAlignment="1">
      <alignment horizontal="center" vertical="top"/>
    </xf>
    <xf numFmtId="0" fontId="29" fillId="2" borderId="15" xfId="0" applyFont="1" applyFill="1" applyBorder="1" applyAlignment="1">
      <alignment horizontal="center" vertical="top"/>
    </xf>
    <xf numFmtId="0" fontId="29" fillId="2" borderId="16" xfId="0" applyFont="1" applyFill="1" applyBorder="1" applyAlignment="1">
      <alignment horizontal="center" vertical="top"/>
    </xf>
    <xf numFmtId="0" fontId="29" fillId="2" borderId="1" xfId="0" applyFont="1" applyFill="1" applyBorder="1" applyAlignment="1">
      <alignment horizontal="center" vertical="top"/>
    </xf>
    <xf numFmtId="0" fontId="29" fillId="2" borderId="17" xfId="0" applyFont="1" applyFill="1" applyBorder="1" applyAlignment="1">
      <alignment horizontal="center" vertical="top"/>
    </xf>
    <xf numFmtId="0" fontId="29" fillId="2" borderId="18" xfId="0" applyFont="1" applyFill="1" applyBorder="1" applyAlignment="1">
      <alignment horizontal="center" vertical="top"/>
    </xf>
    <xf numFmtId="0" fontId="29" fillId="2" borderId="19" xfId="0" applyFont="1" applyFill="1" applyBorder="1" applyAlignment="1">
      <alignment horizontal="center" vertical="top"/>
    </xf>
    <xf numFmtId="0" fontId="29" fillId="2" borderId="20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horizontal="left" vertical="top"/>
    </xf>
    <xf numFmtId="0" fontId="34" fillId="0" borderId="24" xfId="0" applyFont="1" applyFill="1" applyBorder="1" applyAlignment="1">
      <alignment horizontal="left" vertical="top"/>
    </xf>
    <xf numFmtId="0" fontId="34" fillId="0" borderId="6" xfId="0" applyFont="1" applyFill="1" applyBorder="1" applyAlignment="1">
      <alignment horizontal="left" vertical="top"/>
    </xf>
    <xf numFmtId="0" fontId="34" fillId="0" borderId="6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24" xfId="0" applyFont="1" applyFill="1" applyBorder="1" applyAlignment="1">
      <alignment horizontal="left" vertical="center" wrapText="1"/>
    </xf>
    <xf numFmtId="0" fontId="52" fillId="5" borderId="1" xfId="0" applyFont="1" applyFill="1" applyBorder="1" applyAlignment="1">
      <alignment horizontal="center" vertical="center"/>
    </xf>
    <xf numFmtId="0" fontId="55" fillId="2" borderId="1" xfId="22" quotePrefix="1" applyFont="1" applyFill="1" applyBorder="1" applyAlignment="1">
      <alignment horizontal="center" vertical="center" wrapText="1"/>
    </xf>
    <xf numFmtId="0" fontId="55" fillId="2" borderId="19" xfId="22" quotePrefix="1" applyFont="1" applyFill="1" applyBorder="1" applyAlignment="1">
      <alignment horizontal="center" vertical="center" wrapText="1"/>
    </xf>
    <xf numFmtId="14" fontId="54" fillId="2" borderId="3" xfId="0" applyNumberFormat="1" applyFont="1" applyFill="1" applyBorder="1" applyAlignment="1">
      <alignment horizontal="center" vertical="center" wrapText="1"/>
    </xf>
    <xf numFmtId="14" fontId="54" fillId="2" borderId="4" xfId="0" applyNumberFormat="1" applyFont="1" applyFill="1" applyBorder="1" applyAlignment="1">
      <alignment horizontal="center" vertical="center" wrapText="1"/>
    </xf>
    <xf numFmtId="14" fontId="54" fillId="2" borderId="5" xfId="0" applyNumberFormat="1" applyFont="1" applyFill="1" applyBorder="1" applyAlignment="1">
      <alignment horizontal="center" vertical="center" wrapText="1"/>
    </xf>
    <xf numFmtId="14" fontId="54" fillId="2" borderId="3" xfId="0" applyNumberFormat="1" applyFont="1" applyFill="1" applyBorder="1" applyAlignment="1">
      <alignment horizontal="center" vertical="center"/>
    </xf>
    <xf numFmtId="14" fontId="54" fillId="2" borderId="4" xfId="0" applyNumberFormat="1" applyFont="1" applyFill="1" applyBorder="1" applyAlignment="1">
      <alignment horizontal="center" vertical="center"/>
    </xf>
    <xf numFmtId="14" fontId="54" fillId="2" borderId="5" xfId="0" applyNumberFormat="1" applyFont="1" applyFill="1" applyBorder="1" applyAlignment="1">
      <alignment horizontal="center" vertical="center"/>
    </xf>
    <xf numFmtId="14" fontId="54" fillId="2" borderId="45" xfId="0" applyNumberFormat="1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 wrapText="1"/>
    </xf>
    <xf numFmtId="0" fontId="52" fillId="5" borderId="19" xfId="0" applyFont="1" applyFill="1" applyBorder="1" applyAlignment="1">
      <alignment horizontal="center" vertical="center" wrapText="1"/>
    </xf>
    <xf numFmtId="0" fontId="52" fillId="5" borderId="16" xfId="0" applyFont="1" applyFill="1" applyBorder="1" applyAlignment="1">
      <alignment horizontal="center" vertical="center"/>
    </xf>
    <xf numFmtId="0" fontId="52" fillId="5" borderId="18" xfId="0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left" vertical="center" wrapText="1"/>
    </xf>
    <xf numFmtId="0" fontId="53" fillId="2" borderId="5" xfId="0" applyFont="1" applyFill="1" applyBorder="1" applyAlignment="1">
      <alignment horizontal="left" vertical="center" wrapText="1"/>
    </xf>
    <xf numFmtId="0" fontId="37" fillId="2" borderId="21" xfId="0" applyFont="1" applyFill="1" applyBorder="1" applyAlignment="1">
      <alignment horizontal="left" vertical="center"/>
    </xf>
    <xf numFmtId="0" fontId="37" fillId="2" borderId="22" xfId="0" applyFont="1" applyFill="1" applyBorder="1" applyAlignment="1">
      <alignment horizontal="left" vertical="center"/>
    </xf>
    <xf numFmtId="0" fontId="37" fillId="2" borderId="23" xfId="0" applyFont="1" applyFill="1" applyBorder="1" applyAlignment="1">
      <alignment horizontal="left" vertical="center"/>
    </xf>
    <xf numFmtId="0" fontId="37" fillId="2" borderId="6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7" fillId="2" borderId="24" xfId="0" applyFont="1" applyFill="1" applyBorder="1" applyAlignment="1">
      <alignment horizontal="left" vertical="center"/>
    </xf>
    <xf numFmtId="0" fontId="37" fillId="2" borderId="25" xfId="0" applyFont="1" applyFill="1" applyBorder="1" applyAlignment="1">
      <alignment horizontal="left" vertical="center"/>
    </xf>
    <xf numFmtId="0" fontId="37" fillId="2" borderId="26" xfId="0" applyFont="1" applyFill="1" applyBorder="1" applyAlignment="1">
      <alignment horizontal="left" vertical="center"/>
    </xf>
    <xf numFmtId="0" fontId="37" fillId="2" borderId="27" xfId="0" applyFont="1" applyFill="1" applyBorder="1" applyAlignment="1">
      <alignment horizontal="left" vertical="center"/>
    </xf>
    <xf numFmtId="0" fontId="55" fillId="2" borderId="17" xfId="22" quotePrefix="1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6" fillId="2" borderId="1" xfId="0" applyFont="1" applyFill="1" applyBorder="1" applyAlignment="1">
      <alignment vertical="center" wrapText="1"/>
    </xf>
    <xf numFmtId="0" fontId="52" fillId="3" borderId="1" xfId="0" applyFont="1" applyFill="1" applyBorder="1" applyAlignment="1">
      <alignment horizontal="center" vertical="center"/>
    </xf>
    <xf numFmtId="0" fontId="52" fillId="3" borderId="44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5" xfId="0" applyFont="1" applyFill="1" applyBorder="1" applyAlignment="1">
      <alignment vertical="center" wrapText="1"/>
    </xf>
    <xf numFmtId="0" fontId="53" fillId="2" borderId="3" xfId="0" applyFont="1" applyFill="1" applyBorder="1" applyAlignment="1">
      <alignment vertical="center" wrapText="1"/>
    </xf>
    <xf numFmtId="0" fontId="53" fillId="2" borderId="4" xfId="0" applyFont="1" applyFill="1" applyBorder="1" applyAlignment="1">
      <alignment vertical="center" wrapText="1"/>
    </xf>
    <xf numFmtId="0" fontId="53" fillId="2" borderId="5" xfId="0" applyFont="1" applyFill="1" applyBorder="1" applyAlignment="1">
      <alignment vertical="center" wrapText="1"/>
    </xf>
    <xf numFmtId="0" fontId="55" fillId="2" borderId="17" xfId="22" quotePrefix="1" applyFont="1" applyFill="1" applyBorder="1" applyAlignment="1">
      <alignment horizontal="center" vertical="center"/>
    </xf>
    <xf numFmtId="0" fontId="55" fillId="2" borderId="17" xfId="22" applyFont="1" applyFill="1" applyBorder="1" applyAlignment="1">
      <alignment horizontal="center" vertical="center"/>
    </xf>
    <xf numFmtId="0" fontId="55" fillId="2" borderId="20" xfId="22" applyFont="1" applyFill="1" applyBorder="1" applyAlignment="1">
      <alignment horizontal="center" vertical="center"/>
    </xf>
    <xf numFmtId="170" fontId="25" fillId="2" borderId="1" xfId="0" applyNumberFormat="1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50" fillId="6" borderId="10" xfId="0" applyFont="1" applyFill="1" applyBorder="1" applyAlignment="1">
      <alignment horizontal="center" vertical="center" wrapText="1"/>
    </xf>
    <xf numFmtId="0" fontId="50" fillId="6" borderId="11" xfId="0" applyFont="1" applyFill="1" applyBorder="1" applyAlignment="1">
      <alignment horizontal="center" vertical="center" wrapText="1"/>
    </xf>
    <xf numFmtId="0" fontId="50" fillId="6" borderId="12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left" vertical="center"/>
    </xf>
    <xf numFmtId="0" fontId="35" fillId="2" borderId="11" xfId="0" applyFont="1" applyFill="1" applyBorder="1" applyAlignment="1">
      <alignment horizontal="left" vertical="center"/>
    </xf>
    <xf numFmtId="0" fontId="35" fillId="2" borderId="12" xfId="0" applyFont="1" applyFill="1" applyBorder="1" applyAlignment="1">
      <alignment horizontal="left" vertical="center"/>
    </xf>
    <xf numFmtId="170" fontId="25" fillId="2" borderId="19" xfId="0" applyNumberFormat="1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170" fontId="25" fillId="2" borderId="9" xfId="0" applyNumberFormat="1" applyFont="1" applyFill="1" applyBorder="1" applyAlignment="1">
      <alignment horizontal="center"/>
    </xf>
    <xf numFmtId="170" fontId="25" fillId="2" borderId="32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66" fillId="6" borderId="13" xfId="11" applyFont="1" applyFill="1" applyBorder="1" applyAlignment="1">
      <alignment horizontal="center" vertical="center" wrapText="1"/>
    </xf>
    <xf numFmtId="0" fontId="66" fillId="6" borderId="14" xfId="11" applyFont="1" applyFill="1" applyBorder="1" applyAlignment="1">
      <alignment horizontal="center" vertical="center" wrapText="1"/>
    </xf>
    <xf numFmtId="0" fontId="66" fillId="6" borderId="30" xfId="11" applyFont="1" applyFill="1" applyBorder="1" applyAlignment="1">
      <alignment horizontal="center" vertical="center" wrapText="1"/>
    </xf>
    <xf numFmtId="0" fontId="66" fillId="6" borderId="31" xfId="11" applyFont="1" applyFill="1" applyBorder="1" applyAlignment="1">
      <alignment horizontal="center" vertical="center" wrapText="1"/>
    </xf>
    <xf numFmtId="0" fontId="51" fillId="2" borderId="9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5" borderId="16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right" vertical="center"/>
    </xf>
    <xf numFmtId="0" fontId="68" fillId="5" borderId="18" xfId="0" applyFont="1" applyFill="1" applyBorder="1" applyAlignment="1">
      <alignment horizontal="right" vertical="center"/>
    </xf>
    <xf numFmtId="0" fontId="68" fillId="5" borderId="19" xfId="0" applyFont="1" applyFill="1" applyBorder="1" applyAlignment="1">
      <alignment horizontal="right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51" fillId="2" borderId="9" xfId="0" applyFont="1" applyFill="1" applyBorder="1" applyAlignment="1">
      <alignment vertical="center" wrapText="1"/>
    </xf>
    <xf numFmtId="0" fontId="51" fillId="2" borderId="8" xfId="0" applyFont="1" applyFill="1" applyBorder="1" applyAlignment="1">
      <alignment vertical="center" wrapText="1"/>
    </xf>
    <xf numFmtId="0" fontId="35" fillId="2" borderId="13" xfId="0" applyFont="1" applyFill="1" applyBorder="1" applyAlignment="1">
      <alignment horizontal="center" vertical="top"/>
    </xf>
    <xf numFmtId="0" fontId="35" fillId="2" borderId="14" xfId="0" applyFont="1" applyFill="1" applyBorder="1" applyAlignment="1">
      <alignment horizontal="center" vertical="top"/>
    </xf>
    <xf numFmtId="0" fontId="35" fillId="2" borderId="15" xfId="0" applyFont="1" applyFill="1" applyBorder="1" applyAlignment="1">
      <alignment horizontal="center" vertical="top"/>
    </xf>
    <xf numFmtId="0" fontId="35" fillId="2" borderId="16" xfId="0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5" fillId="2" borderId="17" xfId="0" applyFont="1" applyFill="1" applyBorder="1" applyAlignment="1">
      <alignment horizontal="center" vertical="top"/>
    </xf>
    <xf numFmtId="0" fontId="35" fillId="2" borderId="18" xfId="0" applyFont="1" applyFill="1" applyBorder="1" applyAlignment="1">
      <alignment horizontal="center" vertical="top"/>
    </xf>
    <xf numFmtId="0" fontId="35" fillId="2" borderId="19" xfId="0" applyFont="1" applyFill="1" applyBorder="1" applyAlignment="1">
      <alignment horizontal="center" vertical="top"/>
    </xf>
    <xf numFmtId="0" fontId="35" fillId="2" borderId="20" xfId="0" applyFont="1" applyFill="1" applyBorder="1" applyAlignment="1">
      <alignment horizontal="center" vertical="top"/>
    </xf>
    <xf numFmtId="0" fontId="50" fillId="6" borderId="28" xfId="0" applyFont="1" applyFill="1" applyBorder="1" applyAlignment="1">
      <alignment horizontal="center" vertical="center" wrapText="1"/>
    </xf>
    <xf numFmtId="0" fontId="50" fillId="6" borderId="42" xfId="0" applyFont="1" applyFill="1" applyBorder="1" applyAlignment="1">
      <alignment horizontal="center" vertical="center" wrapText="1"/>
    </xf>
    <xf numFmtId="0" fontId="50" fillId="6" borderId="3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left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51" fillId="2" borderId="9" xfId="0" applyFont="1" applyFill="1" applyBorder="1" applyAlignment="1">
      <alignment horizontal="left" vertical="center" wrapText="1"/>
    </xf>
    <xf numFmtId="0" fontId="51" fillId="2" borderId="8" xfId="0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left" vertical="center" wrapText="1"/>
    </xf>
    <xf numFmtId="0" fontId="34" fillId="2" borderId="8" xfId="0" applyFont="1" applyFill="1" applyBorder="1" applyAlignment="1">
      <alignment horizontal="left" vertical="center" wrapText="1"/>
    </xf>
    <xf numFmtId="0" fontId="50" fillId="6" borderId="10" xfId="0" applyFont="1" applyFill="1" applyBorder="1" applyAlignment="1">
      <alignment horizontal="center" vertical="center"/>
    </xf>
    <xf numFmtId="0" fontId="50" fillId="6" borderId="11" xfId="0" applyFont="1" applyFill="1" applyBorder="1" applyAlignment="1">
      <alignment horizontal="center" vertical="center"/>
    </xf>
    <xf numFmtId="0" fontId="50" fillId="6" borderId="12" xfId="0" applyFont="1" applyFill="1" applyBorder="1" applyAlignment="1">
      <alignment horizontal="center" vertical="center"/>
    </xf>
    <xf numFmtId="0" fontId="41" fillId="2" borderId="10" xfId="0" applyFont="1" applyFill="1" applyBorder="1" applyAlignment="1">
      <alignment horizontal="left" vertical="center"/>
    </xf>
    <xf numFmtId="0" fontId="41" fillId="2" borderId="11" xfId="0" applyFont="1" applyFill="1" applyBorder="1" applyAlignment="1">
      <alignment horizontal="left" vertical="center"/>
    </xf>
    <xf numFmtId="0" fontId="41" fillId="2" borderId="12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left" vertical="center"/>
    </xf>
    <xf numFmtId="0" fontId="40" fillId="2" borderId="40" xfId="0" applyFont="1" applyFill="1" applyBorder="1" applyAlignment="1">
      <alignment horizontal="center"/>
    </xf>
    <xf numFmtId="0" fontId="40" fillId="2" borderId="41" xfId="0" applyFont="1" applyFill="1" applyBorder="1" applyAlignment="1">
      <alignment horizontal="center"/>
    </xf>
    <xf numFmtId="0" fontId="40" fillId="2" borderId="31" xfId="0" applyFont="1" applyFill="1" applyBorder="1" applyAlignment="1">
      <alignment horizontal="center"/>
    </xf>
    <xf numFmtId="0" fontId="35" fillId="2" borderId="21" xfId="0" applyFont="1" applyFill="1" applyBorder="1" applyAlignment="1">
      <alignment horizontal="left" vertical="top"/>
    </xf>
    <xf numFmtId="0" fontId="35" fillId="2" borderId="22" xfId="0" applyFont="1" applyFill="1" applyBorder="1" applyAlignment="1">
      <alignment horizontal="left" vertical="top"/>
    </xf>
    <xf numFmtId="0" fontId="35" fillId="2" borderId="23" xfId="0" applyFont="1" applyFill="1" applyBorder="1" applyAlignment="1">
      <alignment horizontal="left" vertical="top"/>
    </xf>
    <xf numFmtId="0" fontId="35" fillId="2" borderId="21" xfId="0" applyFont="1" applyFill="1" applyBorder="1" applyAlignment="1">
      <alignment horizontal="left" vertical="center"/>
    </xf>
    <xf numFmtId="0" fontId="35" fillId="2" borderId="22" xfId="0" applyFont="1" applyFill="1" applyBorder="1" applyAlignment="1">
      <alignment horizontal="left" vertical="center"/>
    </xf>
    <xf numFmtId="0" fontId="35" fillId="2" borderId="23" xfId="0" applyFont="1" applyFill="1" applyBorder="1" applyAlignment="1">
      <alignment horizontal="left" vertical="center"/>
    </xf>
    <xf numFmtId="0" fontId="35" fillId="2" borderId="6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0" fontId="35" fillId="2" borderId="24" xfId="0" applyFont="1" applyFill="1" applyBorder="1" applyAlignment="1">
      <alignment horizontal="left" vertical="center"/>
    </xf>
    <xf numFmtId="0" fontId="35" fillId="2" borderId="25" xfId="0" applyFont="1" applyFill="1" applyBorder="1" applyAlignment="1">
      <alignment horizontal="left" vertical="center"/>
    </xf>
    <xf numFmtId="0" fontId="35" fillId="2" borderId="26" xfId="0" applyFont="1" applyFill="1" applyBorder="1" applyAlignment="1">
      <alignment horizontal="left" vertical="center"/>
    </xf>
    <xf numFmtId="0" fontId="35" fillId="2" borderId="2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</cellXfs>
  <cellStyles count="30">
    <cellStyle name="Euro" xfId="2" xr:uid="{00000000-0005-0000-0000-000000000000}"/>
    <cellStyle name="Hipervínculo" xfId="22" builtinId="8"/>
    <cellStyle name="Millares" xfId="24" builtinId="3"/>
    <cellStyle name="Millares [0] 2" xfId="4" xr:uid="{00000000-0005-0000-0000-000003000000}"/>
    <cellStyle name="Millares [0]_MATRICES PV-CVC - 082nueva" xfId="26" xr:uid="{00000000-0005-0000-0000-000004000000}"/>
    <cellStyle name="Millares 2" xfId="5" xr:uid="{00000000-0005-0000-0000-000005000000}"/>
    <cellStyle name="Millares 2 2" xfId="18" xr:uid="{00000000-0005-0000-0000-000006000000}"/>
    <cellStyle name="Millares 3" xfId="6" xr:uid="{00000000-0005-0000-0000-000007000000}"/>
    <cellStyle name="Millares 3 2" xfId="19" xr:uid="{00000000-0005-0000-0000-000008000000}"/>
    <cellStyle name="Millares 4" xfId="3" xr:uid="{00000000-0005-0000-0000-000009000000}"/>
    <cellStyle name="Millares 5" xfId="28" xr:uid="{00000000-0005-0000-0000-00000A000000}"/>
    <cellStyle name="Moneda" xfId="25" builtinId="4"/>
    <cellStyle name="Moneda [0] 2" xfId="8" xr:uid="{00000000-0005-0000-0000-00000C000000}"/>
    <cellStyle name="Moneda 2" xfId="9" xr:uid="{00000000-0005-0000-0000-00000D000000}"/>
    <cellStyle name="Moneda 2 2" xfId="17" xr:uid="{00000000-0005-0000-0000-00000E000000}"/>
    <cellStyle name="Moneda 3" xfId="7" xr:uid="{00000000-0005-0000-0000-00000F000000}"/>
    <cellStyle name="Moneda 4" xfId="29" xr:uid="{00000000-0005-0000-0000-000010000000}"/>
    <cellStyle name="Normal" xfId="0" builtinId="0"/>
    <cellStyle name="Normal 2" xfId="10" xr:uid="{00000000-0005-0000-0000-000012000000}"/>
    <cellStyle name="Normal 2 2" xfId="15" xr:uid="{00000000-0005-0000-0000-000013000000}"/>
    <cellStyle name="Normal 3" xfId="11" xr:uid="{00000000-0005-0000-0000-000014000000}"/>
    <cellStyle name="Normal 3 2" xfId="20" xr:uid="{00000000-0005-0000-0000-000015000000}"/>
    <cellStyle name="Normal 4" xfId="1" xr:uid="{00000000-0005-0000-0000-000016000000}"/>
    <cellStyle name="Porcentaje" xfId="23" builtinId="5"/>
    <cellStyle name="Porcentaje 2" xfId="13" xr:uid="{00000000-0005-0000-0000-000018000000}"/>
    <cellStyle name="Porcentaje 2 2" xfId="16" xr:uid="{00000000-0005-0000-0000-000019000000}"/>
    <cellStyle name="Porcentaje 3" xfId="14" xr:uid="{00000000-0005-0000-0000-00001A000000}"/>
    <cellStyle name="Porcentaje 3 2" xfId="21" xr:uid="{00000000-0005-0000-0000-00001B000000}"/>
    <cellStyle name="Porcentaje 4" xfId="12" xr:uid="{00000000-0005-0000-0000-00001C000000}"/>
    <cellStyle name="Porcentual 3" xfId="27" xr:uid="{00000000-0005-0000-0000-00001D000000}"/>
  </cellStyles>
  <dxfs count="0"/>
  <tableStyles count="0" defaultTableStyle="TableStyleMedium2" defaultPivotStyle="PivotStyleLight16"/>
  <colors>
    <mruColors>
      <color rgb="FF004241"/>
      <color rgb="FF669900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650874</xdr:colOff>
      <xdr:row>56</xdr:row>
      <xdr:rowOff>40680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858B43-CAB4-D34C-8EFA-8C23EDF34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95874" cy="100101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85725</xdr:rowOff>
    </xdr:from>
    <xdr:to>
      <xdr:col>8</xdr:col>
      <xdr:colOff>194493</xdr:colOff>
      <xdr:row>4</xdr:row>
      <xdr:rowOff>50622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85725"/>
          <a:ext cx="5157018" cy="726897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180975</xdr:rowOff>
    </xdr:from>
    <xdr:to>
      <xdr:col>10</xdr:col>
      <xdr:colOff>661707</xdr:colOff>
      <xdr:row>2</xdr:row>
      <xdr:rowOff>100099</xdr:rowOff>
    </xdr:to>
    <xdr:pic>
      <xdr:nvPicPr>
        <xdr:cNvPr id="7" name="Google Shape;283;g1045ebef7ff_0_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0715625" y="1809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1322295</xdr:colOff>
      <xdr:row>35</xdr:row>
      <xdr:rowOff>212912</xdr:rowOff>
    </xdr:from>
    <xdr:to>
      <xdr:col>11</xdr:col>
      <xdr:colOff>1669677</xdr:colOff>
      <xdr:row>36</xdr:row>
      <xdr:rowOff>554</xdr:rowOff>
    </xdr:to>
    <xdr:pic>
      <xdr:nvPicPr>
        <xdr:cNvPr id="12" name="Google Shape;283;g1045ebef7ff_0_8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455089" y="15564971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1568824</xdr:colOff>
      <xdr:row>32</xdr:row>
      <xdr:rowOff>504266</xdr:rowOff>
    </xdr:from>
    <xdr:to>
      <xdr:col>11</xdr:col>
      <xdr:colOff>1916206</xdr:colOff>
      <xdr:row>33</xdr:row>
      <xdr:rowOff>255301</xdr:rowOff>
    </xdr:to>
    <xdr:pic>
      <xdr:nvPicPr>
        <xdr:cNvPr id="13" name="Google Shape;283;g1045ebef7ff_0_8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701618" y="1465729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2308412</xdr:colOff>
      <xdr:row>31</xdr:row>
      <xdr:rowOff>560294</xdr:rowOff>
    </xdr:from>
    <xdr:to>
      <xdr:col>11</xdr:col>
      <xdr:colOff>2655794</xdr:colOff>
      <xdr:row>32</xdr:row>
      <xdr:rowOff>255301</xdr:rowOff>
    </xdr:to>
    <xdr:pic>
      <xdr:nvPicPr>
        <xdr:cNvPr id="14" name="Google Shape;283;g1045ebef7ff_0_8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441206" y="14108206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1804147</xdr:colOff>
      <xdr:row>30</xdr:row>
      <xdr:rowOff>190500</xdr:rowOff>
    </xdr:from>
    <xdr:to>
      <xdr:col>11</xdr:col>
      <xdr:colOff>2151529</xdr:colOff>
      <xdr:row>31</xdr:row>
      <xdr:rowOff>255301</xdr:rowOff>
    </xdr:to>
    <xdr:pic>
      <xdr:nvPicPr>
        <xdr:cNvPr id="15" name="Google Shape;283;g1045ebef7ff_0_8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936941" y="13503088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2050676</xdr:colOff>
      <xdr:row>29</xdr:row>
      <xdr:rowOff>100853</xdr:rowOff>
    </xdr:from>
    <xdr:to>
      <xdr:col>11</xdr:col>
      <xdr:colOff>2398058</xdr:colOff>
      <xdr:row>30</xdr:row>
      <xdr:rowOff>199269</xdr:rowOff>
    </xdr:to>
    <xdr:pic>
      <xdr:nvPicPr>
        <xdr:cNvPr id="16" name="Google Shape;283;g1045ebef7ff_0_8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183470" y="1321173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1131795</xdr:colOff>
      <xdr:row>26</xdr:row>
      <xdr:rowOff>448235</xdr:rowOff>
    </xdr:from>
    <xdr:to>
      <xdr:col>11</xdr:col>
      <xdr:colOff>1479177</xdr:colOff>
      <xdr:row>27</xdr:row>
      <xdr:rowOff>210477</xdr:rowOff>
    </xdr:to>
    <xdr:pic>
      <xdr:nvPicPr>
        <xdr:cNvPr id="17" name="Google Shape;283;g1045ebef7ff_0_8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64589" y="1080247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1109382</xdr:colOff>
      <xdr:row>24</xdr:row>
      <xdr:rowOff>1479176</xdr:rowOff>
    </xdr:from>
    <xdr:to>
      <xdr:col>11</xdr:col>
      <xdr:colOff>1456764</xdr:colOff>
      <xdr:row>25</xdr:row>
      <xdr:rowOff>232889</xdr:rowOff>
    </xdr:to>
    <xdr:pic>
      <xdr:nvPicPr>
        <xdr:cNvPr id="18" name="Google Shape;283;g1045ebef7ff_0_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42176" y="9816352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1154206</xdr:colOff>
      <xdr:row>19</xdr:row>
      <xdr:rowOff>358587</xdr:rowOff>
    </xdr:from>
    <xdr:to>
      <xdr:col>11</xdr:col>
      <xdr:colOff>1501588</xdr:colOff>
      <xdr:row>20</xdr:row>
      <xdr:rowOff>244092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87000" y="674594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315434</xdr:colOff>
      <xdr:row>1</xdr:row>
      <xdr:rowOff>168087</xdr:rowOff>
    </xdr:from>
    <xdr:to>
      <xdr:col>10</xdr:col>
      <xdr:colOff>1215497</xdr:colOff>
      <xdr:row>3</xdr:row>
      <xdr:rowOff>773204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34" y="358587"/>
          <a:ext cx="6996063" cy="98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62355</xdr:colOff>
      <xdr:row>10</xdr:row>
      <xdr:rowOff>68579</xdr:rowOff>
    </xdr:from>
    <xdr:to>
      <xdr:col>9</xdr:col>
      <xdr:colOff>1083944</xdr:colOff>
      <xdr:row>13</xdr:row>
      <xdr:rowOff>207541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9480" y="2192654"/>
          <a:ext cx="1021589" cy="1374037"/>
        </a:xfrm>
        <a:prstGeom prst="rect">
          <a:avLst/>
        </a:prstGeom>
      </xdr:spPr>
    </xdr:pic>
    <xdr:clientData/>
  </xdr:twoCellAnchor>
  <xdr:twoCellAnchor editAs="oneCell">
    <xdr:from>
      <xdr:col>7</xdr:col>
      <xdr:colOff>143123</xdr:colOff>
      <xdr:row>23</xdr:row>
      <xdr:rowOff>132520</xdr:rowOff>
    </xdr:from>
    <xdr:to>
      <xdr:col>7</xdr:col>
      <xdr:colOff>1170927</xdr:colOff>
      <xdr:row>25</xdr:row>
      <xdr:rowOff>199427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54" t="28801" r="58375" b="10639"/>
        <a:stretch/>
      </xdr:blipFill>
      <xdr:spPr>
        <a:xfrm>
          <a:off x="9149963" y="3660580"/>
          <a:ext cx="1027804" cy="981307"/>
        </a:xfrm>
        <a:prstGeom prst="ellipse">
          <a:avLst/>
        </a:prstGeom>
      </xdr:spPr>
    </xdr:pic>
    <xdr:clientData/>
  </xdr:twoCellAnchor>
  <xdr:twoCellAnchor editAs="oneCell">
    <xdr:from>
      <xdr:col>9</xdr:col>
      <xdr:colOff>137160</xdr:colOff>
      <xdr:row>22</xdr:row>
      <xdr:rowOff>83820</xdr:rowOff>
    </xdr:from>
    <xdr:to>
      <xdr:col>9</xdr:col>
      <xdr:colOff>982980</xdr:colOff>
      <xdr:row>25</xdr:row>
      <xdr:rowOff>176740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0040" y="3482340"/>
          <a:ext cx="845820" cy="1289260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26</xdr:row>
      <xdr:rowOff>7619</xdr:rowOff>
    </xdr:from>
    <xdr:to>
      <xdr:col>9</xdr:col>
      <xdr:colOff>1043940</xdr:colOff>
      <xdr:row>26</xdr:row>
      <xdr:rowOff>1107574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80520" y="4838699"/>
          <a:ext cx="876300" cy="109995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27</xdr:row>
      <xdr:rowOff>66040</xdr:rowOff>
    </xdr:from>
    <xdr:to>
      <xdr:col>9</xdr:col>
      <xdr:colOff>914544</xdr:colOff>
      <xdr:row>28</xdr:row>
      <xdr:rowOff>457413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41480" y="6040120"/>
          <a:ext cx="685944" cy="1016213"/>
        </a:xfrm>
        <a:prstGeom prst="rect">
          <a:avLst/>
        </a:prstGeom>
      </xdr:spPr>
    </xdr:pic>
    <xdr:clientData/>
  </xdr:twoCellAnchor>
  <xdr:twoCellAnchor editAs="oneCell">
    <xdr:from>
      <xdr:col>4</xdr:col>
      <xdr:colOff>1841790</xdr:colOff>
      <xdr:row>1</xdr:row>
      <xdr:rowOff>19052</xdr:rowOff>
    </xdr:from>
    <xdr:to>
      <xdr:col>8</xdr:col>
      <xdr:colOff>1505095</xdr:colOff>
      <xdr:row>5</xdr:row>
      <xdr:rowOff>292100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390" y="209552"/>
          <a:ext cx="7105505" cy="933448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0</xdr:row>
      <xdr:rowOff>142875</xdr:rowOff>
    </xdr:from>
    <xdr:to>
      <xdr:col>11</xdr:col>
      <xdr:colOff>699807</xdr:colOff>
      <xdr:row>2</xdr:row>
      <xdr:rowOff>90574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/>
        <a:stretch/>
      </xdr:blipFill>
      <xdr:spPr>
        <a:xfrm>
          <a:off x="13563600" y="1428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415636</xdr:colOff>
      <xdr:row>0</xdr:row>
      <xdr:rowOff>155863</xdr:rowOff>
    </xdr:from>
    <xdr:to>
      <xdr:col>14</xdr:col>
      <xdr:colOff>1018</xdr:colOff>
      <xdr:row>1</xdr:row>
      <xdr:rowOff>262601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546772" y="155863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103908</xdr:colOff>
      <xdr:row>38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63948A-5A4C-4DD6-ADCD-5E94D32D6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83976" cy="7524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1</xdr:row>
      <xdr:rowOff>333375</xdr:rowOff>
    </xdr:from>
    <xdr:to>
      <xdr:col>8</xdr:col>
      <xdr:colOff>709332</xdr:colOff>
      <xdr:row>2</xdr:row>
      <xdr:rowOff>181591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991725" y="3333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572333</xdr:colOff>
      <xdr:row>0</xdr:row>
      <xdr:rowOff>42333</xdr:rowOff>
    </xdr:from>
    <xdr:to>
      <xdr:col>6</xdr:col>
      <xdr:colOff>360640</xdr:colOff>
      <xdr:row>0</xdr:row>
      <xdr:rowOff>804333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1166" y="42333"/>
          <a:ext cx="5556224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750824</xdr:colOff>
      <xdr:row>1</xdr:row>
      <xdr:rowOff>182090</xdr:rowOff>
    </xdr:from>
    <xdr:to>
      <xdr:col>6</xdr:col>
      <xdr:colOff>1061019</xdr:colOff>
      <xdr:row>4</xdr:row>
      <xdr:rowOff>239625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8657" y="372590"/>
          <a:ext cx="5628320" cy="7031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2647950</xdr:colOff>
      <xdr:row>0</xdr:row>
      <xdr:rowOff>104775</xdr:rowOff>
    </xdr:from>
    <xdr:to>
      <xdr:col>5</xdr:col>
      <xdr:colOff>1251949</xdr:colOff>
      <xdr:row>0</xdr:row>
      <xdr:rowOff>810010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104775"/>
          <a:ext cx="5003334" cy="7052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386533</xdr:colOff>
      <xdr:row>0</xdr:row>
      <xdr:rowOff>104775</xdr:rowOff>
    </xdr:from>
    <xdr:to>
      <xdr:col>5</xdr:col>
      <xdr:colOff>1314451</xdr:colOff>
      <xdr:row>0</xdr:row>
      <xdr:rowOff>831672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833" y="104775"/>
          <a:ext cx="5157018" cy="7268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317210</xdr:rowOff>
    </xdr:from>
    <xdr:to>
      <xdr:col>6</xdr:col>
      <xdr:colOff>3993</xdr:colOff>
      <xdr:row>0</xdr:row>
      <xdr:rowOff>955497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17210"/>
          <a:ext cx="4528368" cy="63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E6:N30"/>
  <sheetViews>
    <sheetView tabSelected="1" topLeftCell="A2" zoomScale="80" zoomScaleNormal="80" workbookViewId="0">
      <selection activeCell="Y33" sqref="Y33"/>
    </sheetView>
  </sheetViews>
  <sheetFormatPr baseColWidth="10" defaultColWidth="11.28515625" defaultRowHeight="14.25" x14ac:dyDescent="0.2"/>
  <cols>
    <col min="1" max="16384" width="11.28515625" style="46"/>
  </cols>
  <sheetData>
    <row r="6" spans="5:14" ht="25.5" x14ac:dyDescent="0.35">
      <c r="E6" s="45"/>
    </row>
    <row r="8" spans="5:14" x14ac:dyDescent="0.2">
      <c r="N8" s="47"/>
    </row>
    <row r="30" ht="18" customHeigh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B1:J19"/>
  <sheetViews>
    <sheetView topLeftCell="A6" workbookViewId="0">
      <selection activeCell="G7" sqref="G7"/>
    </sheetView>
  </sheetViews>
  <sheetFormatPr baseColWidth="10" defaultColWidth="11.28515625" defaultRowHeight="15" x14ac:dyDescent="0.25"/>
  <cols>
    <col min="1" max="1" width="11.28515625" style="3"/>
    <col min="2" max="2" width="14.28515625" style="3" customWidth="1"/>
    <col min="3" max="3" width="13.28515625" style="3" bestFit="1" customWidth="1"/>
    <col min="4" max="4" width="17.7109375" style="3" customWidth="1"/>
    <col min="5" max="5" width="13.28515625" style="3" bestFit="1" customWidth="1"/>
    <col min="6" max="6" width="29.85546875" style="3" customWidth="1"/>
    <col min="7" max="7" width="29.7109375" style="3" customWidth="1"/>
    <col min="8" max="8" width="19.7109375" style="3" customWidth="1"/>
    <col min="9" max="9" width="19.28515625" style="3" customWidth="1"/>
    <col min="10" max="16384" width="11.28515625" style="3"/>
  </cols>
  <sheetData>
    <row r="1" spans="2:10" x14ac:dyDescent="0.25">
      <c r="B1" s="392" t="s">
        <v>279</v>
      </c>
      <c r="C1" s="393"/>
      <c r="D1" s="393"/>
      <c r="E1" s="393"/>
      <c r="F1" s="393"/>
      <c r="G1" s="393"/>
      <c r="H1" s="393"/>
      <c r="I1" s="394"/>
      <c r="J1" s="24" t="s">
        <v>9</v>
      </c>
    </row>
    <row r="2" spans="2:10" x14ac:dyDescent="0.25">
      <c r="B2" s="395"/>
      <c r="C2" s="396"/>
      <c r="D2" s="396"/>
      <c r="E2" s="396"/>
      <c r="F2" s="396"/>
      <c r="G2" s="396"/>
      <c r="H2" s="396"/>
      <c r="I2" s="397"/>
    </row>
    <row r="3" spans="2:10" x14ac:dyDescent="0.25">
      <c r="B3" s="395"/>
      <c r="C3" s="396"/>
      <c r="D3" s="396"/>
      <c r="E3" s="396"/>
      <c r="F3" s="396"/>
      <c r="G3" s="396"/>
      <c r="H3" s="396"/>
      <c r="I3" s="397"/>
    </row>
    <row r="4" spans="2:10" x14ac:dyDescent="0.25">
      <c r="B4" s="395"/>
      <c r="C4" s="396"/>
      <c r="D4" s="396"/>
      <c r="E4" s="396"/>
      <c r="F4" s="396"/>
      <c r="G4" s="396"/>
      <c r="H4" s="396"/>
      <c r="I4" s="397"/>
    </row>
    <row r="5" spans="2:10" ht="15.75" thickBot="1" x14ac:dyDescent="0.3">
      <c r="B5" s="398"/>
      <c r="C5" s="399"/>
      <c r="D5" s="399"/>
      <c r="E5" s="399"/>
      <c r="F5" s="399"/>
      <c r="G5" s="399"/>
      <c r="H5" s="399"/>
      <c r="I5" s="400"/>
    </row>
    <row r="6" spans="2:10" s="219" customFormat="1" ht="44.25" customHeight="1" x14ac:dyDescent="0.25">
      <c r="B6" s="229" t="s">
        <v>10</v>
      </c>
      <c r="C6" s="230" t="s">
        <v>11</v>
      </c>
      <c r="D6" s="230" t="s">
        <v>12</v>
      </c>
      <c r="E6" s="230" t="s">
        <v>196</v>
      </c>
      <c r="F6" s="230" t="s">
        <v>99</v>
      </c>
      <c r="G6" s="230" t="s">
        <v>197</v>
      </c>
      <c r="H6" s="230" t="s">
        <v>198</v>
      </c>
      <c r="I6" s="231" t="s">
        <v>199</v>
      </c>
    </row>
    <row r="7" spans="2:10" ht="127.5" x14ac:dyDescent="0.25">
      <c r="B7" s="220" t="s">
        <v>200</v>
      </c>
      <c r="C7" s="221" t="s">
        <v>19</v>
      </c>
      <c r="D7" s="221" t="s">
        <v>20</v>
      </c>
      <c r="E7" s="221" t="s">
        <v>101</v>
      </c>
      <c r="F7" s="222" t="s">
        <v>280</v>
      </c>
      <c r="G7" s="221" t="s">
        <v>201</v>
      </c>
      <c r="H7" s="232">
        <v>2000000</v>
      </c>
      <c r="I7" s="223" t="s">
        <v>81</v>
      </c>
    </row>
    <row r="8" spans="2:10" ht="76.5" x14ac:dyDescent="0.25">
      <c r="B8" s="220" t="s">
        <v>200</v>
      </c>
      <c r="C8" s="221" t="s">
        <v>19</v>
      </c>
      <c r="D8" s="221" t="s">
        <v>20</v>
      </c>
      <c r="E8" s="221" t="s">
        <v>103</v>
      </c>
      <c r="F8" s="221" t="s">
        <v>281</v>
      </c>
      <c r="G8" s="221" t="s">
        <v>201</v>
      </c>
      <c r="H8" s="232">
        <v>1000000</v>
      </c>
      <c r="I8" s="223" t="s">
        <v>83</v>
      </c>
    </row>
    <row r="9" spans="2:10" ht="51.75" thickBot="1" x14ac:dyDescent="0.3">
      <c r="B9" s="224" t="s">
        <v>200</v>
      </c>
      <c r="C9" s="225" t="s">
        <v>36</v>
      </c>
      <c r="D9" s="225" t="s">
        <v>202</v>
      </c>
      <c r="E9" s="225" t="s">
        <v>203</v>
      </c>
      <c r="F9" s="225" t="s">
        <v>204</v>
      </c>
      <c r="G9" s="225" t="s">
        <v>205</v>
      </c>
      <c r="H9" s="233">
        <v>20000000</v>
      </c>
      <c r="I9" s="226" t="s">
        <v>83</v>
      </c>
    </row>
    <row r="10" spans="2:10" x14ac:dyDescent="0.25">
      <c r="B10" s="227"/>
      <c r="C10" s="227"/>
      <c r="D10" s="227"/>
      <c r="E10" s="227"/>
      <c r="F10" s="227"/>
      <c r="G10" s="227"/>
      <c r="H10" s="227"/>
      <c r="I10" s="227"/>
      <c r="J10" s="228"/>
    </row>
    <row r="11" spans="2:10" x14ac:dyDescent="0.25">
      <c r="B11" s="227"/>
      <c r="C11" s="227"/>
      <c r="D11" s="227"/>
      <c r="E11" s="227"/>
      <c r="F11" s="227"/>
      <c r="G11" s="227"/>
      <c r="H11" s="227"/>
      <c r="I11" s="227"/>
      <c r="J11" s="228"/>
    </row>
    <row r="12" spans="2:10" x14ac:dyDescent="0.25">
      <c r="B12" s="227"/>
      <c r="C12" s="227"/>
      <c r="D12" s="227"/>
      <c r="E12" s="227"/>
      <c r="F12" s="227"/>
      <c r="G12" s="227"/>
      <c r="H12" s="227"/>
      <c r="I12" s="227"/>
      <c r="J12" s="228"/>
    </row>
    <row r="13" spans="2:10" x14ac:dyDescent="0.25">
      <c r="B13" s="227"/>
      <c r="C13" s="227"/>
      <c r="D13" s="227"/>
      <c r="E13" s="227"/>
      <c r="F13" s="227"/>
      <c r="G13" s="227"/>
      <c r="H13" s="227"/>
      <c r="I13" s="227"/>
      <c r="J13" s="228"/>
    </row>
    <row r="14" spans="2:10" x14ac:dyDescent="0.25">
      <c r="B14" s="227"/>
      <c r="C14" s="227"/>
      <c r="D14" s="227"/>
      <c r="E14" s="227"/>
      <c r="F14" s="227"/>
      <c r="G14" s="227"/>
      <c r="H14" s="227"/>
      <c r="I14" s="227"/>
      <c r="J14" s="228"/>
    </row>
    <row r="15" spans="2:10" x14ac:dyDescent="0.25">
      <c r="B15" s="227"/>
      <c r="C15" s="227"/>
      <c r="D15" s="227"/>
      <c r="E15" s="227"/>
      <c r="F15" s="227"/>
      <c r="G15" s="227"/>
      <c r="H15" s="227"/>
      <c r="I15" s="227"/>
      <c r="J15" s="228"/>
    </row>
    <row r="16" spans="2:10" x14ac:dyDescent="0.25">
      <c r="B16" s="227"/>
      <c r="C16" s="227"/>
      <c r="D16" s="227"/>
      <c r="E16" s="227"/>
      <c r="F16" s="227"/>
      <c r="G16" s="227"/>
      <c r="H16" s="227"/>
      <c r="I16" s="227"/>
      <c r="J16" s="228"/>
    </row>
    <row r="17" spans="2:10" x14ac:dyDescent="0.25">
      <c r="B17" s="227"/>
      <c r="C17" s="227"/>
      <c r="D17" s="227"/>
      <c r="E17" s="227"/>
      <c r="F17" s="227"/>
      <c r="G17" s="227"/>
      <c r="H17" s="227"/>
      <c r="I17" s="227"/>
      <c r="J17" s="228"/>
    </row>
    <row r="18" spans="2:10" x14ac:dyDescent="0.25">
      <c r="B18" s="228"/>
      <c r="C18" s="228"/>
      <c r="D18" s="228"/>
      <c r="E18" s="228"/>
      <c r="F18" s="228"/>
      <c r="G18" s="228"/>
      <c r="H18" s="228"/>
      <c r="I18" s="228"/>
      <c r="J18" s="228"/>
    </row>
    <row r="19" spans="2:10" x14ac:dyDescent="0.25">
      <c r="B19" s="228"/>
      <c r="C19" s="228"/>
      <c r="D19" s="228"/>
      <c r="E19" s="228"/>
      <c r="F19" s="228"/>
      <c r="G19" s="228"/>
      <c r="H19" s="228"/>
      <c r="I19" s="228"/>
      <c r="J19" s="228"/>
    </row>
  </sheetData>
  <mergeCells count="1">
    <mergeCell ref="B1:I5"/>
  </mergeCells>
  <dataValidations count="1">
    <dataValidation type="list" allowBlank="1" showInputMessage="1" showErrorMessage="1" sqref="I8:I17" xr:uid="{00000000-0002-0000-0900-000000000000}">
      <formula1>$B$3:$B$10</formula1>
    </dataValidation>
  </dataValidations>
  <hyperlinks>
    <hyperlink ref="J1" location="Léame!A1" display="Regresar instructivo" xr:uid="{00000000-0004-0000-0900-000000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Responsables!$B$3:$B$10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CL695"/>
  <sheetViews>
    <sheetView zoomScale="87" zoomScaleNormal="87" workbookViewId="0">
      <selection activeCell="B1" sqref="B1:K4"/>
    </sheetView>
  </sheetViews>
  <sheetFormatPr baseColWidth="10" defaultColWidth="11.28515625" defaultRowHeight="15" x14ac:dyDescent="0.25"/>
  <cols>
    <col min="1" max="1" width="11.28515625" style="3"/>
    <col min="11" max="11" width="34.140625" customWidth="1"/>
    <col min="12" max="12" width="43.85546875" style="3" customWidth="1"/>
    <col min="16" max="90" width="11.28515625" style="3"/>
  </cols>
  <sheetData>
    <row r="1" spans="1:90" x14ac:dyDescent="0.25">
      <c r="B1" s="262" t="s">
        <v>207</v>
      </c>
      <c r="C1" s="263"/>
      <c r="D1" s="263"/>
      <c r="E1" s="263"/>
      <c r="F1" s="263"/>
      <c r="G1" s="263"/>
      <c r="H1" s="263"/>
      <c r="I1" s="263"/>
      <c r="J1" s="263"/>
      <c r="K1" s="264"/>
      <c r="M1" s="3"/>
      <c r="N1" s="3"/>
      <c r="O1" s="3"/>
    </row>
    <row r="2" spans="1:90" x14ac:dyDescent="0.25">
      <c r="B2" s="265"/>
      <c r="C2" s="266"/>
      <c r="D2" s="266"/>
      <c r="E2" s="266"/>
      <c r="F2" s="266"/>
      <c r="G2" s="266"/>
      <c r="H2" s="266"/>
      <c r="I2" s="266"/>
      <c r="J2" s="266"/>
      <c r="K2" s="267"/>
      <c r="M2" s="3"/>
      <c r="N2" s="3"/>
      <c r="O2" s="3"/>
    </row>
    <row r="3" spans="1:90" x14ac:dyDescent="0.25">
      <c r="B3" s="265"/>
      <c r="C3" s="266"/>
      <c r="D3" s="266"/>
      <c r="E3" s="266"/>
      <c r="F3" s="266"/>
      <c r="G3" s="266"/>
      <c r="H3" s="266"/>
      <c r="I3" s="266"/>
      <c r="J3" s="266"/>
      <c r="K3" s="267"/>
      <c r="M3" s="3"/>
      <c r="N3" s="3"/>
      <c r="O3" s="3"/>
    </row>
    <row r="4" spans="1:90" ht="67.5" customHeight="1" thickBot="1" x14ac:dyDescent="0.3">
      <c r="B4" s="268"/>
      <c r="C4" s="269"/>
      <c r="D4" s="269"/>
      <c r="E4" s="269"/>
      <c r="F4" s="269"/>
      <c r="G4" s="269"/>
      <c r="H4" s="269"/>
      <c r="I4" s="269"/>
      <c r="J4" s="269"/>
      <c r="K4" s="270"/>
      <c r="L4" s="13"/>
      <c r="M4" s="3"/>
      <c r="N4" s="3"/>
      <c r="O4" s="3"/>
    </row>
    <row r="5" spans="1:90" ht="34.5" customHeight="1" x14ac:dyDescent="0.3">
      <c r="B5" s="250" t="s">
        <v>208</v>
      </c>
      <c r="C5" s="271"/>
      <c r="D5" s="271"/>
      <c r="E5" s="271"/>
      <c r="F5" s="271"/>
      <c r="G5" s="271"/>
      <c r="H5" s="271"/>
      <c r="I5" s="271"/>
      <c r="J5" s="271"/>
      <c r="K5" s="272"/>
      <c r="L5" s="51"/>
      <c r="M5" s="3"/>
      <c r="N5" s="3"/>
      <c r="O5" s="3"/>
    </row>
    <row r="6" spans="1:90" ht="34.5" customHeight="1" x14ac:dyDescent="0.25">
      <c r="B6" s="273"/>
      <c r="C6" s="271"/>
      <c r="D6" s="271"/>
      <c r="E6" s="271"/>
      <c r="F6" s="271"/>
      <c r="G6" s="271"/>
      <c r="H6" s="271"/>
      <c r="I6" s="271"/>
      <c r="J6" s="271"/>
      <c r="K6" s="272"/>
      <c r="L6" s="243"/>
      <c r="M6" s="3"/>
      <c r="N6" s="3"/>
      <c r="O6" s="3"/>
    </row>
    <row r="7" spans="1:90" ht="32.450000000000003" customHeight="1" x14ac:dyDescent="0.25">
      <c r="B7" s="273"/>
      <c r="C7" s="271"/>
      <c r="D7" s="271"/>
      <c r="E7" s="271"/>
      <c r="F7" s="271"/>
      <c r="G7" s="271"/>
      <c r="H7" s="271"/>
      <c r="I7" s="271"/>
      <c r="J7" s="271"/>
      <c r="K7" s="272"/>
      <c r="L7" s="243"/>
      <c r="M7" s="3"/>
      <c r="N7" s="3"/>
      <c r="O7" s="3"/>
    </row>
    <row r="8" spans="1:90" ht="34.35" hidden="1" customHeight="1" x14ac:dyDescent="0.25">
      <c r="B8" s="273"/>
      <c r="C8" s="271"/>
      <c r="D8" s="271"/>
      <c r="E8" s="271"/>
      <c r="F8" s="271"/>
      <c r="G8" s="271"/>
      <c r="H8" s="271"/>
      <c r="I8" s="271"/>
      <c r="J8" s="271"/>
      <c r="K8" s="272"/>
      <c r="L8" s="243"/>
      <c r="M8" s="3"/>
      <c r="N8" s="3"/>
      <c r="O8" s="3"/>
    </row>
    <row r="9" spans="1:90" s="2" customFormat="1" ht="34.5" customHeight="1" x14ac:dyDescent="0.25">
      <c r="A9" s="4"/>
      <c r="B9" s="259" t="s">
        <v>209</v>
      </c>
      <c r="C9" s="260"/>
      <c r="D9" s="260"/>
      <c r="E9" s="260"/>
      <c r="F9" s="260"/>
      <c r="G9" s="260"/>
      <c r="H9" s="260"/>
      <c r="I9" s="260"/>
      <c r="J9" s="260"/>
      <c r="K9" s="261"/>
      <c r="L9" s="2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</row>
    <row r="10" spans="1:90" ht="30.6" customHeight="1" x14ac:dyDescent="0.25">
      <c r="B10" s="256" t="s">
        <v>210</v>
      </c>
      <c r="C10" s="257"/>
      <c r="D10" s="257"/>
      <c r="E10" s="257"/>
      <c r="F10" s="257"/>
      <c r="G10" s="257"/>
      <c r="H10" s="257"/>
      <c r="I10" s="257"/>
      <c r="J10" s="257"/>
      <c r="K10" s="258"/>
      <c r="L10" s="13"/>
      <c r="M10" s="3"/>
      <c r="N10" s="3"/>
      <c r="O10" s="3"/>
    </row>
    <row r="11" spans="1:90" ht="33.75" customHeight="1" x14ac:dyDescent="0.25">
      <c r="B11" s="256"/>
      <c r="C11" s="257"/>
      <c r="D11" s="257"/>
      <c r="E11" s="257"/>
      <c r="F11" s="257"/>
      <c r="G11" s="257"/>
      <c r="H11" s="257"/>
      <c r="I11" s="257"/>
      <c r="J11" s="257"/>
      <c r="K11" s="258"/>
      <c r="L11" s="13"/>
      <c r="M11" s="3"/>
      <c r="N11" s="3"/>
      <c r="O11" s="3"/>
    </row>
    <row r="12" spans="1:90" s="2" customFormat="1" ht="39" customHeight="1" x14ac:dyDescent="0.25">
      <c r="A12" s="4"/>
      <c r="B12" s="259" t="s">
        <v>211</v>
      </c>
      <c r="C12" s="260"/>
      <c r="D12" s="260"/>
      <c r="E12" s="260"/>
      <c r="F12" s="260"/>
      <c r="G12" s="260"/>
      <c r="H12" s="260"/>
      <c r="I12" s="260"/>
      <c r="J12" s="260"/>
      <c r="K12" s="261"/>
      <c r="L12" s="1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</row>
    <row r="13" spans="1:90" ht="21.6" customHeight="1" x14ac:dyDescent="0.25">
      <c r="B13" s="274" t="s">
        <v>212</v>
      </c>
      <c r="C13" s="275"/>
      <c r="D13" s="275"/>
      <c r="E13" s="275"/>
      <c r="F13" s="275"/>
      <c r="G13" s="275"/>
      <c r="H13" s="275"/>
      <c r="I13" s="275"/>
      <c r="J13" s="275"/>
      <c r="K13" s="276"/>
      <c r="L13" s="13"/>
      <c r="M13" s="3"/>
      <c r="N13" s="3"/>
      <c r="O13" s="3"/>
    </row>
    <row r="14" spans="1:90" ht="27.6" customHeight="1" x14ac:dyDescent="0.25">
      <c r="B14" s="274"/>
      <c r="C14" s="275"/>
      <c r="D14" s="275"/>
      <c r="E14" s="275"/>
      <c r="F14" s="275"/>
      <c r="G14" s="275"/>
      <c r="H14" s="275"/>
      <c r="I14" s="275"/>
      <c r="J14" s="275"/>
      <c r="K14" s="276"/>
      <c r="L14" s="13"/>
      <c r="M14" s="3"/>
      <c r="N14" s="3"/>
      <c r="O14" s="3"/>
    </row>
    <row r="15" spans="1:90" s="2" customFormat="1" ht="30" customHeight="1" x14ac:dyDescent="0.25">
      <c r="A15" s="4"/>
      <c r="B15" s="259" t="s">
        <v>213</v>
      </c>
      <c r="C15" s="260"/>
      <c r="D15" s="260"/>
      <c r="E15" s="260"/>
      <c r="F15" s="260"/>
      <c r="G15" s="260"/>
      <c r="H15" s="260"/>
      <c r="I15" s="260"/>
      <c r="J15" s="260"/>
      <c r="K15" s="261"/>
      <c r="L15" s="1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</row>
    <row r="16" spans="1:90" ht="15.75" x14ac:dyDescent="0.25">
      <c r="B16" s="250" t="s">
        <v>214</v>
      </c>
      <c r="C16" s="251"/>
      <c r="D16" s="251"/>
      <c r="E16" s="251"/>
      <c r="F16" s="251"/>
      <c r="G16" s="251"/>
      <c r="H16" s="251"/>
      <c r="I16" s="251"/>
      <c r="J16" s="251"/>
      <c r="K16" s="252"/>
      <c r="L16" s="13"/>
      <c r="M16" s="3"/>
      <c r="N16" s="3"/>
      <c r="O16" s="3"/>
    </row>
    <row r="17" spans="1:90" ht="30" customHeight="1" x14ac:dyDescent="0.25">
      <c r="B17" s="250"/>
      <c r="C17" s="251"/>
      <c r="D17" s="251"/>
      <c r="E17" s="251"/>
      <c r="F17" s="251"/>
      <c r="G17" s="251"/>
      <c r="H17" s="251"/>
      <c r="I17" s="251"/>
      <c r="J17" s="251"/>
      <c r="K17" s="252"/>
      <c r="L17" s="13"/>
      <c r="M17" s="3"/>
      <c r="N17" s="3"/>
      <c r="O17" s="3"/>
    </row>
    <row r="18" spans="1:90" s="1" customFormat="1" ht="34.5" customHeight="1" x14ac:dyDescent="0.25">
      <c r="A18" s="3"/>
      <c r="B18" s="259" t="s">
        <v>215</v>
      </c>
      <c r="C18" s="260"/>
      <c r="D18" s="260"/>
      <c r="E18" s="260"/>
      <c r="F18" s="260"/>
      <c r="G18" s="260"/>
      <c r="H18" s="260"/>
      <c r="I18" s="260"/>
      <c r="J18" s="260"/>
      <c r="K18" s="261"/>
      <c r="L18" s="1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</row>
    <row r="19" spans="1:90" s="1" customFormat="1" ht="39" customHeight="1" x14ac:dyDescent="0.25">
      <c r="A19" s="3"/>
      <c r="B19" s="250" t="s">
        <v>216</v>
      </c>
      <c r="C19" s="251"/>
      <c r="D19" s="251"/>
      <c r="E19" s="251"/>
      <c r="F19" s="251"/>
      <c r="G19" s="251"/>
      <c r="H19" s="251"/>
      <c r="I19" s="251"/>
      <c r="J19" s="251"/>
      <c r="K19" s="252"/>
      <c r="L19" s="1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</row>
    <row r="20" spans="1:90" s="1" customFormat="1" ht="33" customHeight="1" x14ac:dyDescent="0.25">
      <c r="A20" s="3"/>
      <c r="B20" s="250"/>
      <c r="C20" s="251"/>
      <c r="D20" s="251"/>
      <c r="E20" s="251"/>
      <c r="F20" s="251"/>
      <c r="G20" s="251"/>
      <c r="H20" s="251"/>
      <c r="I20" s="251"/>
      <c r="J20" s="251"/>
      <c r="K20" s="252"/>
      <c r="L20" s="15" t="s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</row>
    <row r="21" spans="1:90" s="1" customFormat="1" ht="35.25" customHeight="1" x14ac:dyDescent="0.25">
      <c r="A21" s="3"/>
      <c r="B21" s="253" t="s">
        <v>13</v>
      </c>
      <c r="C21" s="254"/>
      <c r="D21" s="254"/>
      <c r="E21" s="254"/>
      <c r="F21" s="254"/>
      <c r="G21" s="254"/>
      <c r="H21" s="254"/>
      <c r="I21" s="254"/>
      <c r="J21" s="254"/>
      <c r="K21" s="255"/>
      <c r="L21" s="1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</row>
    <row r="22" spans="1:90" s="1" customFormat="1" ht="24" customHeight="1" x14ac:dyDescent="0.25">
      <c r="A22" s="3"/>
      <c r="B22" s="256" t="s">
        <v>217</v>
      </c>
      <c r="C22" s="257"/>
      <c r="D22" s="257"/>
      <c r="E22" s="257"/>
      <c r="F22" s="257"/>
      <c r="G22" s="257"/>
      <c r="H22" s="257"/>
      <c r="I22" s="257"/>
      <c r="J22" s="257"/>
      <c r="K22" s="25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s="1" customFormat="1" ht="24.75" customHeight="1" x14ac:dyDescent="0.25">
      <c r="A23" s="3"/>
      <c r="B23" s="256"/>
      <c r="C23" s="257"/>
      <c r="D23" s="257"/>
      <c r="E23" s="257"/>
      <c r="F23" s="257"/>
      <c r="G23" s="257"/>
      <c r="H23" s="257"/>
      <c r="I23" s="257"/>
      <c r="J23" s="257"/>
      <c r="K23" s="25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s="1" customFormat="1" ht="36.75" customHeight="1" x14ac:dyDescent="0.25">
      <c r="A24" s="3"/>
      <c r="B24" s="253" t="s">
        <v>16</v>
      </c>
      <c r="C24" s="254"/>
      <c r="D24" s="254"/>
      <c r="E24" s="254"/>
      <c r="F24" s="254"/>
      <c r="G24" s="254"/>
      <c r="H24" s="254"/>
      <c r="I24" s="254"/>
      <c r="J24" s="254"/>
      <c r="K24" s="255"/>
      <c r="L24" s="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s="1" customFormat="1" ht="121.5" customHeight="1" x14ac:dyDescent="0.25">
      <c r="A25" s="3"/>
      <c r="B25" s="250" t="s">
        <v>219</v>
      </c>
      <c r="C25" s="251"/>
      <c r="D25" s="251"/>
      <c r="E25" s="251"/>
      <c r="F25" s="251"/>
      <c r="G25" s="251"/>
      <c r="H25" s="251"/>
      <c r="I25" s="251"/>
      <c r="J25" s="251"/>
      <c r="K25" s="252"/>
      <c r="L25" s="6" t="s">
        <v>1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s="1" customFormat="1" ht="36.75" customHeight="1" x14ac:dyDescent="0.25">
      <c r="A26" s="3"/>
      <c r="B26" s="240" t="s">
        <v>218</v>
      </c>
      <c r="C26" s="241"/>
      <c r="D26" s="241"/>
      <c r="E26" s="241"/>
      <c r="F26" s="241"/>
      <c r="G26" s="241"/>
      <c r="H26" s="241"/>
      <c r="I26" s="241"/>
      <c r="J26" s="241"/>
      <c r="K26" s="242"/>
      <c r="L26" s="6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s="1" customFormat="1" ht="42" customHeight="1" x14ac:dyDescent="0.25">
      <c r="A27" s="3"/>
      <c r="B27" s="256" t="s">
        <v>2</v>
      </c>
      <c r="C27" s="401"/>
      <c r="D27" s="401"/>
      <c r="E27" s="401"/>
      <c r="F27" s="401"/>
      <c r="G27" s="401"/>
      <c r="H27" s="401"/>
      <c r="I27" s="401"/>
      <c r="J27" s="401"/>
      <c r="K27" s="402"/>
      <c r="L27" s="7" t="s">
        <v>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s="1" customFormat="1" ht="42.75" customHeight="1" x14ac:dyDescent="0.25">
      <c r="A28" s="3"/>
      <c r="B28" s="253" t="s">
        <v>17</v>
      </c>
      <c r="C28" s="254"/>
      <c r="D28" s="254"/>
      <c r="E28" s="254"/>
      <c r="F28" s="254"/>
      <c r="G28" s="254"/>
      <c r="H28" s="254"/>
      <c r="I28" s="254"/>
      <c r="J28" s="254"/>
      <c r="K28" s="255"/>
      <c r="L28" s="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  <row r="29" spans="1:90" s="1" customFormat="1" ht="132.75" customHeight="1" x14ac:dyDescent="0.25">
      <c r="A29" s="3"/>
      <c r="B29" s="234" t="s">
        <v>220</v>
      </c>
      <c r="C29" s="235"/>
      <c r="D29" s="235"/>
      <c r="E29" s="235"/>
      <c r="F29" s="235"/>
      <c r="G29" s="235"/>
      <c r="H29" s="235"/>
      <c r="I29" s="235"/>
      <c r="J29" s="235"/>
      <c r="K29" s="236"/>
      <c r="L29" s="2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  <row r="30" spans="1:90" s="1" customFormat="1" ht="15.75" x14ac:dyDescent="0.25">
      <c r="A30" s="3"/>
      <c r="B30" s="244" t="s">
        <v>221</v>
      </c>
      <c r="C30" s="245"/>
      <c r="D30" s="245"/>
      <c r="E30" s="245"/>
      <c r="F30" s="245"/>
      <c r="G30" s="245"/>
      <c r="H30" s="245"/>
      <c r="I30" s="245"/>
      <c r="J30" s="245"/>
      <c r="K30" s="246"/>
      <c r="L30" s="8" t="s">
        <v>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  <row r="31" spans="1:90" s="1" customFormat="1" ht="18.75" customHeight="1" x14ac:dyDescent="0.25">
      <c r="A31" s="3"/>
      <c r="B31" s="244" t="s">
        <v>222</v>
      </c>
      <c r="C31" s="245"/>
      <c r="D31" s="245"/>
      <c r="E31" s="245"/>
      <c r="F31" s="245"/>
      <c r="G31" s="245"/>
      <c r="H31" s="245"/>
      <c r="I31" s="245"/>
      <c r="J31" s="245"/>
      <c r="K31" s="246"/>
      <c r="L31" s="8" t="s">
        <v>5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</row>
    <row r="32" spans="1:90" s="1" customFormat="1" ht="48.6" customHeight="1" x14ac:dyDescent="0.25">
      <c r="A32" s="3"/>
      <c r="B32" s="247" t="s">
        <v>223</v>
      </c>
      <c r="C32" s="248"/>
      <c r="D32" s="248"/>
      <c r="E32" s="248"/>
      <c r="F32" s="248"/>
      <c r="G32" s="248"/>
      <c r="H32" s="248"/>
      <c r="I32" s="248"/>
      <c r="J32" s="248"/>
      <c r="K32" s="249"/>
      <c r="L32" s="8" t="s">
        <v>6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</row>
    <row r="33" spans="1:90" s="1" customFormat="1" ht="44.1" customHeight="1" x14ac:dyDescent="0.25">
      <c r="A33" s="3"/>
      <c r="B33" s="234" t="s">
        <v>224</v>
      </c>
      <c r="C33" s="235"/>
      <c r="D33" s="235"/>
      <c r="E33" s="235"/>
      <c r="F33" s="235"/>
      <c r="G33" s="235"/>
      <c r="H33" s="235"/>
      <c r="I33" s="235"/>
      <c r="J33" s="235"/>
      <c r="K33" s="236"/>
      <c r="L33" s="8" t="s">
        <v>7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</row>
    <row r="34" spans="1:90" s="2" customFormat="1" ht="39" customHeight="1" x14ac:dyDescent="0.25">
      <c r="A34" s="4"/>
      <c r="B34" s="237" t="s">
        <v>225</v>
      </c>
      <c r="C34" s="238"/>
      <c r="D34" s="238"/>
      <c r="E34" s="238"/>
      <c r="F34" s="238"/>
      <c r="G34" s="238"/>
      <c r="H34" s="238"/>
      <c r="I34" s="238"/>
      <c r="J34" s="238"/>
      <c r="K34" s="239"/>
      <c r="L34" s="1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</row>
    <row r="35" spans="1:90" s="1" customFormat="1" ht="12" customHeight="1" x14ac:dyDescent="0.25">
      <c r="A35" s="3"/>
      <c r="B35" s="234" t="s">
        <v>226</v>
      </c>
      <c r="C35" s="235"/>
      <c r="D35" s="235"/>
      <c r="E35" s="235"/>
      <c r="F35" s="235"/>
      <c r="G35" s="235"/>
      <c r="H35" s="235"/>
      <c r="I35" s="235"/>
      <c r="J35" s="235"/>
      <c r="K35" s="236"/>
      <c r="L35" s="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</row>
    <row r="36" spans="1:90" s="12" customFormat="1" ht="40.5" customHeight="1" x14ac:dyDescent="0.25">
      <c r="A36" s="16"/>
      <c r="B36" s="234"/>
      <c r="C36" s="235"/>
      <c r="D36" s="235"/>
      <c r="E36" s="235"/>
      <c r="F36" s="235"/>
      <c r="G36" s="235"/>
      <c r="H36" s="235"/>
      <c r="I36" s="235"/>
      <c r="J36" s="235"/>
      <c r="K36" s="236"/>
      <c r="L36" s="11" t="s">
        <v>8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</row>
    <row r="37" spans="1:90" s="1" customFormat="1" ht="15.75" thickBot="1" x14ac:dyDescent="0.3">
      <c r="A37" s="3"/>
      <c r="B37" s="48"/>
      <c r="C37" s="49"/>
      <c r="D37" s="49"/>
      <c r="E37" s="49"/>
      <c r="F37" s="49"/>
      <c r="G37" s="49"/>
      <c r="H37" s="49"/>
      <c r="I37" s="49"/>
      <c r="J37" s="49"/>
      <c r="K37" s="50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</row>
    <row r="38" spans="1:90" s="1" customForma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</row>
    <row r="39" spans="1:90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M39" s="3"/>
      <c r="N39" s="3"/>
      <c r="O39" s="3"/>
    </row>
    <row r="40" spans="1:90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M40" s="3"/>
      <c r="N40" s="3"/>
      <c r="O40" s="3"/>
    </row>
    <row r="41" spans="1:90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M41" s="3"/>
      <c r="N41" s="3"/>
      <c r="O41" s="3"/>
    </row>
    <row r="42" spans="1:90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M42" s="3"/>
      <c r="N42" s="3"/>
      <c r="O42" s="3"/>
    </row>
    <row r="43" spans="1:90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M43" s="3"/>
      <c r="N43" s="3"/>
      <c r="O43" s="3"/>
    </row>
    <row r="44" spans="1:90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M44" s="3"/>
      <c r="N44" s="3"/>
      <c r="O44" s="3"/>
    </row>
    <row r="45" spans="1:90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M45" s="3"/>
      <c r="N45" s="3"/>
      <c r="O45" s="3"/>
    </row>
    <row r="46" spans="1:90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M46" s="3"/>
      <c r="N46" s="3"/>
      <c r="O46" s="3"/>
    </row>
    <row r="47" spans="1:90" s="3" customFormat="1" x14ac:dyDescent="0.25"/>
    <row r="48" spans="1:90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</sheetData>
  <mergeCells count="25">
    <mergeCell ref="B1:K4"/>
    <mergeCell ref="B5:K8"/>
    <mergeCell ref="B9:K9"/>
    <mergeCell ref="B10:K11"/>
    <mergeCell ref="B13:K14"/>
    <mergeCell ref="L6:L8"/>
    <mergeCell ref="B30:K30"/>
    <mergeCell ref="B31:K31"/>
    <mergeCell ref="B32:K32"/>
    <mergeCell ref="B16:K17"/>
    <mergeCell ref="B28:K28"/>
    <mergeCell ref="B19:K20"/>
    <mergeCell ref="B21:K21"/>
    <mergeCell ref="B22:K23"/>
    <mergeCell ref="B24:K24"/>
    <mergeCell ref="B25:K25"/>
    <mergeCell ref="B12:K12"/>
    <mergeCell ref="B15:K15"/>
    <mergeCell ref="B18:K18"/>
    <mergeCell ref="B33:K33"/>
    <mergeCell ref="B34:K34"/>
    <mergeCell ref="B35:K36"/>
    <mergeCell ref="B26:K26"/>
    <mergeCell ref="B27:K27"/>
    <mergeCell ref="B29:K29"/>
  </mergeCells>
  <hyperlinks>
    <hyperlink ref="L20" location="'Plan de acción'!A1" display="Ver Plan de acción" xr:uid="{00000000-0004-0000-0100-000000000000}"/>
    <hyperlink ref="L25" location="Responsables!A1" display="Ver responsables" xr:uid="{00000000-0004-0000-0100-000001000000}"/>
    <hyperlink ref="L30" location="'$Preoperativa'!A1" display="Ver presupuestos preoperativo" xr:uid="{00000000-0004-0000-0100-000002000000}"/>
    <hyperlink ref="L31" location="'$Operativo'!A1" display="Ver presupuestos operativo" xr:uid="{00000000-0004-0000-0100-000003000000}"/>
    <hyperlink ref="L32" location="'$Mantenimiento'!A1" display="Ver presupuesto de mantenimiento" xr:uid="{00000000-0004-0000-0100-000004000000}"/>
    <hyperlink ref="L36" location="'PLan de compra'!A1" display="Ver Plan de compras" xr:uid="{00000000-0004-0000-0100-000005000000}"/>
    <hyperlink ref="L27" location="Temporalidad!A1" display="Ver temporalidad" xr:uid="{00000000-0004-0000-0100-000006000000}"/>
    <hyperlink ref="L33" location="'$S&amp;E'!A1" display="Ver presupuesto de S&amp;E" xr:uid="{00000000-0004-0000-0100-000007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B1:K29"/>
  <sheetViews>
    <sheetView topLeftCell="A22" zoomScale="78" zoomScaleNormal="78" workbookViewId="0">
      <selection activeCell="B1" sqref="B1:J6"/>
    </sheetView>
  </sheetViews>
  <sheetFormatPr baseColWidth="10" defaultColWidth="11.7109375" defaultRowHeight="12.75" x14ac:dyDescent="0.2"/>
  <cols>
    <col min="1" max="1" width="8.7109375" style="27" customWidth="1"/>
    <col min="2" max="2" width="19.7109375" style="27" customWidth="1"/>
    <col min="3" max="3" width="24.7109375" style="27" customWidth="1"/>
    <col min="4" max="4" width="38.28515625" style="27" customWidth="1"/>
    <col min="5" max="5" width="32.140625" style="27" customWidth="1"/>
    <col min="6" max="6" width="21.140625" style="27" customWidth="1"/>
    <col min="7" max="7" width="21.7109375" style="27" customWidth="1"/>
    <col min="8" max="8" width="22.7109375" style="27" customWidth="1"/>
    <col min="9" max="9" width="31.28515625" style="27" customWidth="1"/>
    <col min="10" max="10" width="44" style="27" customWidth="1"/>
    <col min="11" max="16384" width="11.7109375" style="27"/>
  </cols>
  <sheetData>
    <row r="1" spans="2:11" ht="15" x14ac:dyDescent="0.25">
      <c r="B1" s="293" t="s">
        <v>206</v>
      </c>
      <c r="C1" s="294"/>
      <c r="D1" s="294"/>
      <c r="E1" s="294"/>
      <c r="F1" s="294"/>
      <c r="G1" s="294"/>
      <c r="H1" s="294"/>
      <c r="I1" s="294"/>
      <c r="J1" s="295"/>
      <c r="K1" s="24" t="s">
        <v>9</v>
      </c>
    </row>
    <row r="2" spans="2:11" x14ac:dyDescent="0.2">
      <c r="B2" s="296"/>
      <c r="C2" s="297"/>
      <c r="D2" s="297"/>
      <c r="E2" s="297"/>
      <c r="F2" s="297"/>
      <c r="G2" s="297"/>
      <c r="H2" s="297"/>
      <c r="I2" s="297"/>
      <c r="J2" s="298"/>
    </row>
    <row r="3" spans="2:11" x14ac:dyDescent="0.2">
      <c r="B3" s="296"/>
      <c r="C3" s="297"/>
      <c r="D3" s="297"/>
      <c r="E3" s="297"/>
      <c r="F3" s="297"/>
      <c r="G3" s="297"/>
      <c r="H3" s="297"/>
      <c r="I3" s="297"/>
      <c r="J3" s="298"/>
    </row>
    <row r="4" spans="2:11" x14ac:dyDescent="0.2">
      <c r="B4" s="296"/>
      <c r="C4" s="297"/>
      <c r="D4" s="297"/>
      <c r="E4" s="297"/>
      <c r="F4" s="297"/>
      <c r="G4" s="297"/>
      <c r="H4" s="297"/>
      <c r="I4" s="297"/>
      <c r="J4" s="298"/>
    </row>
    <row r="5" spans="2:11" x14ac:dyDescent="0.2">
      <c r="B5" s="296"/>
      <c r="C5" s="297"/>
      <c r="D5" s="297"/>
      <c r="E5" s="297"/>
      <c r="F5" s="297"/>
      <c r="G5" s="297"/>
      <c r="H5" s="297"/>
      <c r="I5" s="297"/>
      <c r="J5" s="298"/>
    </row>
    <row r="6" spans="2:11" ht="45.75" customHeight="1" thickBot="1" x14ac:dyDescent="0.25">
      <c r="B6" s="299"/>
      <c r="C6" s="300"/>
      <c r="D6" s="300"/>
      <c r="E6" s="300"/>
      <c r="F6" s="300"/>
      <c r="G6" s="300"/>
      <c r="H6" s="300"/>
      <c r="I6" s="300"/>
      <c r="J6" s="301"/>
    </row>
    <row r="7" spans="2:11" s="28" customFormat="1" ht="34.5" customHeight="1" x14ac:dyDescent="0.25">
      <c r="B7" s="38" t="s">
        <v>10</v>
      </c>
      <c r="C7" s="37" t="s">
        <v>11</v>
      </c>
      <c r="D7" s="37" t="s">
        <v>12</v>
      </c>
      <c r="E7" s="37" t="s">
        <v>13</v>
      </c>
      <c r="F7" s="37" t="s">
        <v>14</v>
      </c>
      <c r="G7" s="37" t="s">
        <v>15</v>
      </c>
      <c r="H7" s="37" t="s">
        <v>16</v>
      </c>
      <c r="I7" s="37" t="s">
        <v>14</v>
      </c>
      <c r="J7" s="39" t="s">
        <v>17</v>
      </c>
    </row>
    <row r="8" spans="2:11" s="29" customFormat="1" ht="36" customHeight="1" x14ac:dyDescent="0.2">
      <c r="B8" s="307" t="s">
        <v>18</v>
      </c>
      <c r="C8" s="306" t="s">
        <v>19</v>
      </c>
      <c r="D8" s="30" t="s">
        <v>20</v>
      </c>
      <c r="E8" s="31" t="s">
        <v>21</v>
      </c>
      <c r="F8" s="32">
        <v>44617</v>
      </c>
      <c r="G8" s="280" t="s">
        <v>22</v>
      </c>
      <c r="H8" s="278" t="s">
        <v>23</v>
      </c>
      <c r="I8" s="32">
        <v>44617</v>
      </c>
      <c r="J8" s="302" t="s">
        <v>24</v>
      </c>
    </row>
    <row r="9" spans="2:11" s="29" customFormat="1" ht="45.75" customHeight="1" x14ac:dyDescent="0.2">
      <c r="B9" s="308"/>
      <c r="C9" s="306"/>
      <c r="D9" s="30" t="s">
        <v>25</v>
      </c>
      <c r="E9" s="309" t="s">
        <v>26</v>
      </c>
      <c r="F9" s="32">
        <v>44617</v>
      </c>
      <c r="G9" s="281"/>
      <c r="H9" s="278"/>
      <c r="I9" s="32">
        <v>44617</v>
      </c>
      <c r="J9" s="302"/>
    </row>
    <row r="10" spans="2:11" s="29" customFormat="1" ht="32.25" customHeight="1" x14ac:dyDescent="0.2">
      <c r="B10" s="308"/>
      <c r="C10" s="306"/>
      <c r="D10" s="30" t="s">
        <v>27</v>
      </c>
      <c r="E10" s="310"/>
      <c r="F10" s="32">
        <v>44617</v>
      </c>
      <c r="G10" s="281"/>
      <c r="H10" s="278"/>
      <c r="I10" s="32">
        <v>44617</v>
      </c>
      <c r="J10" s="302"/>
    </row>
    <row r="11" spans="2:11" s="29" customFormat="1" ht="36" customHeight="1" x14ac:dyDescent="0.2">
      <c r="B11" s="308"/>
      <c r="C11" s="306"/>
      <c r="D11" s="30" t="s">
        <v>227</v>
      </c>
      <c r="E11" s="310"/>
      <c r="F11" s="32">
        <v>44617</v>
      </c>
      <c r="G11" s="281"/>
      <c r="H11" s="278"/>
      <c r="I11" s="32">
        <v>44617</v>
      </c>
      <c r="J11" s="302"/>
    </row>
    <row r="12" spans="2:11" s="29" customFormat="1" ht="35.25" customHeight="1" x14ac:dyDescent="0.2">
      <c r="B12" s="308"/>
      <c r="C12" s="306"/>
      <c r="D12" s="30" t="s">
        <v>28</v>
      </c>
      <c r="E12" s="311"/>
      <c r="F12" s="32">
        <v>44617</v>
      </c>
      <c r="G12" s="281"/>
      <c r="H12" s="278"/>
      <c r="I12" s="32">
        <v>44617</v>
      </c>
      <c r="J12" s="302"/>
    </row>
    <row r="13" spans="2:11" s="29" customFormat="1" ht="23.1" customHeight="1" x14ac:dyDescent="0.2">
      <c r="B13" s="308"/>
      <c r="C13" s="306" t="s">
        <v>29</v>
      </c>
      <c r="D13" s="30" t="s">
        <v>30</v>
      </c>
      <c r="E13" s="312" t="s">
        <v>31</v>
      </c>
      <c r="F13" s="32">
        <v>44617</v>
      </c>
      <c r="G13" s="281"/>
      <c r="H13" s="278"/>
      <c r="I13" s="32">
        <v>44617</v>
      </c>
      <c r="J13" s="302"/>
    </row>
    <row r="14" spans="2:11" s="29" customFormat="1" ht="23.1" customHeight="1" x14ac:dyDescent="0.2">
      <c r="B14" s="308"/>
      <c r="C14" s="306"/>
      <c r="D14" s="30" t="s">
        <v>32</v>
      </c>
      <c r="E14" s="313"/>
      <c r="F14" s="32">
        <v>44645</v>
      </c>
      <c r="G14" s="281"/>
      <c r="H14" s="278"/>
      <c r="I14" s="32">
        <v>44645</v>
      </c>
      <c r="J14" s="302"/>
    </row>
    <row r="15" spans="2:11" s="29" customFormat="1" ht="23.1" customHeight="1" x14ac:dyDescent="0.2">
      <c r="B15" s="308"/>
      <c r="C15" s="306"/>
      <c r="D15" s="30" t="s">
        <v>33</v>
      </c>
      <c r="E15" s="313"/>
      <c r="F15" s="32">
        <v>44645</v>
      </c>
      <c r="G15" s="281"/>
      <c r="H15" s="278"/>
      <c r="I15" s="32">
        <v>44645</v>
      </c>
      <c r="J15" s="302"/>
    </row>
    <row r="16" spans="2:11" s="29" customFormat="1" ht="23.1" customHeight="1" x14ac:dyDescent="0.2">
      <c r="B16" s="308"/>
      <c r="C16" s="306"/>
      <c r="D16" s="30" t="s">
        <v>34</v>
      </c>
      <c r="E16" s="313"/>
      <c r="F16" s="32">
        <v>44645</v>
      </c>
      <c r="G16" s="281"/>
      <c r="H16" s="278"/>
      <c r="I16" s="32">
        <v>44645</v>
      </c>
      <c r="J16" s="302"/>
    </row>
    <row r="17" spans="2:10" s="29" customFormat="1" ht="23.1" customHeight="1" x14ac:dyDescent="0.2">
      <c r="B17" s="308"/>
      <c r="C17" s="306"/>
      <c r="D17" s="30" t="s">
        <v>35</v>
      </c>
      <c r="E17" s="314"/>
      <c r="F17" s="32">
        <v>44645</v>
      </c>
      <c r="G17" s="281"/>
      <c r="H17" s="278"/>
      <c r="I17" s="32">
        <v>44645</v>
      </c>
      <c r="J17" s="302"/>
    </row>
    <row r="18" spans="2:10" s="29" customFormat="1" ht="23.1" customHeight="1" x14ac:dyDescent="0.2">
      <c r="B18" s="308"/>
      <c r="C18" s="306" t="s">
        <v>36</v>
      </c>
      <c r="D18" s="30" t="s">
        <v>37</v>
      </c>
      <c r="E18" s="309" t="s">
        <v>38</v>
      </c>
      <c r="F18" s="32">
        <v>44676</v>
      </c>
      <c r="G18" s="281"/>
      <c r="H18" s="278"/>
      <c r="I18" s="32">
        <v>44676</v>
      </c>
      <c r="J18" s="302"/>
    </row>
    <row r="19" spans="2:10" s="29" customFormat="1" ht="23.1" customHeight="1" x14ac:dyDescent="0.2">
      <c r="B19" s="308"/>
      <c r="C19" s="306"/>
      <c r="D19" s="30" t="s">
        <v>39</v>
      </c>
      <c r="E19" s="310"/>
      <c r="F19" s="32">
        <v>44676</v>
      </c>
      <c r="G19" s="281"/>
      <c r="H19" s="278"/>
      <c r="I19" s="32">
        <v>44676</v>
      </c>
      <c r="J19" s="302"/>
    </row>
    <row r="20" spans="2:10" s="29" customFormat="1" ht="23.1" customHeight="1" x14ac:dyDescent="0.2">
      <c r="B20" s="308"/>
      <c r="C20" s="306"/>
      <c r="D20" s="30" t="s">
        <v>40</v>
      </c>
      <c r="E20" s="311"/>
      <c r="F20" s="32">
        <v>44676</v>
      </c>
      <c r="G20" s="281"/>
      <c r="H20" s="278"/>
      <c r="I20" s="32">
        <v>44676</v>
      </c>
      <c r="J20" s="302"/>
    </row>
    <row r="21" spans="2:10" s="29" customFormat="1" ht="39.950000000000003" customHeight="1" x14ac:dyDescent="0.2">
      <c r="B21" s="308"/>
      <c r="C21" s="306"/>
      <c r="D21" s="30" t="s">
        <v>41</v>
      </c>
      <c r="E21" s="33" t="s">
        <v>42</v>
      </c>
      <c r="F21" s="32">
        <v>44676</v>
      </c>
      <c r="G21" s="281"/>
      <c r="H21" s="278"/>
      <c r="I21" s="32">
        <v>44676</v>
      </c>
      <c r="J21" s="302"/>
    </row>
    <row r="22" spans="2:10" s="29" customFormat="1" ht="45" x14ac:dyDescent="0.2">
      <c r="B22" s="308"/>
      <c r="C22" s="306"/>
      <c r="D22" s="30" t="s">
        <v>43</v>
      </c>
      <c r="E22" s="34" t="s">
        <v>44</v>
      </c>
      <c r="F22" s="32">
        <v>44676</v>
      </c>
      <c r="G22" s="282"/>
      <c r="H22" s="278"/>
      <c r="I22" s="32">
        <v>44676</v>
      </c>
      <c r="J22" s="302"/>
    </row>
    <row r="23" spans="2:10" ht="21.95" customHeight="1" x14ac:dyDescent="0.2">
      <c r="B23" s="289" t="s">
        <v>45</v>
      </c>
      <c r="C23" s="277" t="s">
        <v>46</v>
      </c>
      <c r="D23" s="30" t="s">
        <v>47</v>
      </c>
      <c r="E23" s="305" t="s">
        <v>48</v>
      </c>
      <c r="F23" s="35">
        <v>44706</v>
      </c>
      <c r="G23" s="283" t="s">
        <v>49</v>
      </c>
      <c r="H23" s="278"/>
      <c r="I23" s="35">
        <v>44706</v>
      </c>
      <c r="J23" s="315" t="s">
        <v>50</v>
      </c>
    </row>
    <row r="24" spans="2:10" ht="44.1" customHeight="1" x14ac:dyDescent="0.2">
      <c r="B24" s="289"/>
      <c r="C24" s="277"/>
      <c r="D24" s="30" t="s">
        <v>51</v>
      </c>
      <c r="E24" s="305"/>
      <c r="F24" s="35">
        <v>44737</v>
      </c>
      <c r="G24" s="284"/>
      <c r="H24" s="278"/>
      <c r="I24" s="35">
        <v>44737</v>
      </c>
      <c r="J24" s="316"/>
    </row>
    <row r="25" spans="2:10" ht="28.35" customHeight="1" x14ac:dyDescent="0.2">
      <c r="B25" s="289"/>
      <c r="C25" s="277"/>
      <c r="D25" s="30" t="s">
        <v>52</v>
      </c>
      <c r="E25" s="305"/>
      <c r="F25" s="35">
        <v>44767</v>
      </c>
      <c r="G25" s="284"/>
      <c r="H25" s="278"/>
      <c r="I25" s="35">
        <v>44767</v>
      </c>
      <c r="J25" s="316"/>
    </row>
    <row r="26" spans="2:10" ht="27.6" customHeight="1" x14ac:dyDescent="0.2">
      <c r="B26" s="289"/>
      <c r="C26" s="277"/>
      <c r="D26" s="291" t="s">
        <v>228</v>
      </c>
      <c r="E26" s="303" t="s">
        <v>53</v>
      </c>
      <c r="F26" s="35">
        <v>44798</v>
      </c>
      <c r="G26" s="285"/>
      <c r="H26" s="278"/>
      <c r="I26" s="35">
        <v>44798</v>
      </c>
      <c r="J26" s="316"/>
    </row>
    <row r="27" spans="2:10" ht="93" customHeight="1" x14ac:dyDescent="0.2">
      <c r="B27" s="40" t="s">
        <v>54</v>
      </c>
      <c r="C27" s="277"/>
      <c r="D27" s="292"/>
      <c r="E27" s="304"/>
      <c r="F27" s="35">
        <v>44829</v>
      </c>
      <c r="G27" s="283" t="s">
        <v>55</v>
      </c>
      <c r="H27" s="278"/>
      <c r="I27" s="35">
        <v>44829</v>
      </c>
      <c r="J27" s="41" t="s">
        <v>56</v>
      </c>
    </row>
    <row r="28" spans="2:10" ht="49.35" customHeight="1" x14ac:dyDescent="0.2">
      <c r="B28" s="289" t="s">
        <v>57</v>
      </c>
      <c r="C28" s="287" t="s">
        <v>58</v>
      </c>
      <c r="D28" s="30" t="s">
        <v>59</v>
      </c>
      <c r="E28" s="36" t="s">
        <v>60</v>
      </c>
      <c r="F28" s="35">
        <v>44859</v>
      </c>
      <c r="G28" s="284"/>
      <c r="H28" s="278"/>
      <c r="I28" s="35">
        <v>44859</v>
      </c>
      <c r="J28" s="315" t="s">
        <v>61</v>
      </c>
    </row>
    <row r="29" spans="2:10" ht="49.35" customHeight="1" thickBot="1" x14ac:dyDescent="0.25">
      <c r="B29" s="290"/>
      <c r="C29" s="288"/>
      <c r="D29" s="42" t="s">
        <v>62</v>
      </c>
      <c r="E29" s="43" t="s">
        <v>63</v>
      </c>
      <c r="F29" s="44">
        <v>44920</v>
      </c>
      <c r="G29" s="286"/>
      <c r="H29" s="279"/>
      <c r="I29" s="44">
        <v>44920</v>
      </c>
      <c r="J29" s="317"/>
    </row>
  </sheetData>
  <mergeCells count="22">
    <mergeCell ref="B28:B29"/>
    <mergeCell ref="D26:D27"/>
    <mergeCell ref="B1:J6"/>
    <mergeCell ref="J8:J22"/>
    <mergeCell ref="E26:E27"/>
    <mergeCell ref="E23:E25"/>
    <mergeCell ref="C18:C22"/>
    <mergeCell ref="B8:B22"/>
    <mergeCell ref="E9:E12"/>
    <mergeCell ref="E13:E17"/>
    <mergeCell ref="E18:E20"/>
    <mergeCell ref="C13:C17"/>
    <mergeCell ref="C8:C12"/>
    <mergeCell ref="B23:B26"/>
    <mergeCell ref="J23:J26"/>
    <mergeCell ref="J28:J29"/>
    <mergeCell ref="C23:C27"/>
    <mergeCell ref="H8:H29"/>
    <mergeCell ref="G8:G22"/>
    <mergeCell ref="G23:G26"/>
    <mergeCell ref="G27:G29"/>
    <mergeCell ref="C28:C29"/>
  </mergeCells>
  <phoneticPr fontId="13" type="noConversion"/>
  <hyperlinks>
    <hyperlink ref="J8:J22" location="'$Preoperativa'!A1" display="$Preoperativa'!A1" xr:uid="{00000000-0004-0000-0200-000000000000}"/>
    <hyperlink ref="K1" location="Léame!A1" display="Regresar instructivo" xr:uid="{00000000-0004-0000-0200-000001000000}"/>
    <hyperlink ref="H8:H29" location="Responsables!A1" display="Responsables!A1" xr:uid="{00000000-0004-0000-0200-000002000000}"/>
    <hyperlink ref="J23:J26" location="'$Operativo'!A1" display="'$Operativo'!A1" xr:uid="{00000000-0004-0000-0200-000003000000}"/>
    <hyperlink ref="J27" location="'$Mantenimiento'!A1" display="'$Mantenimiento'!A1" xr:uid="{00000000-0004-0000-0200-000004000000}"/>
    <hyperlink ref="J28:J29" location="'$S&amp;E'!A1" display="'$S&amp;E'!A1" xr:uid="{00000000-0004-0000-0200-000005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J1:M8"/>
  <sheetViews>
    <sheetView topLeftCell="A5" zoomScale="110" zoomScaleNormal="110" workbookViewId="0">
      <selection activeCell="J20" sqref="J20"/>
    </sheetView>
  </sheetViews>
  <sheetFormatPr baseColWidth="10" defaultColWidth="11.28515625" defaultRowHeight="15" x14ac:dyDescent="0.25"/>
  <cols>
    <col min="1" max="9" width="11.28515625" style="3"/>
    <col min="10" max="10" width="14.85546875" style="3" bestFit="1" customWidth="1"/>
    <col min="11" max="16384" width="11.28515625" style="3"/>
  </cols>
  <sheetData>
    <row r="1" spans="10:13" ht="15.75" thickBot="1" x14ac:dyDescent="0.3">
      <c r="M1" s="24" t="s">
        <v>64</v>
      </c>
    </row>
    <row r="2" spans="10:13" ht="29.1" customHeight="1" x14ac:dyDescent="0.25">
      <c r="J2" s="52" t="s">
        <v>65</v>
      </c>
      <c r="K2" s="53" t="s">
        <v>66</v>
      </c>
    </row>
    <row r="3" spans="10:13" x14ac:dyDescent="0.25">
      <c r="J3" s="17" t="s">
        <v>67</v>
      </c>
      <c r="K3" s="18" t="s">
        <v>68</v>
      </c>
    </row>
    <row r="4" spans="10:13" x14ac:dyDescent="0.25">
      <c r="J4" s="17" t="s">
        <v>69</v>
      </c>
      <c r="K4" s="18">
        <v>2</v>
      </c>
    </row>
    <row r="5" spans="10:13" ht="15.75" thickBot="1" x14ac:dyDescent="0.3">
      <c r="J5" s="19" t="s">
        <v>55</v>
      </c>
      <c r="K5" s="20" t="s">
        <v>70</v>
      </c>
    </row>
    <row r="8" spans="10:13" x14ac:dyDescent="0.25">
      <c r="J8" s="21" t="s">
        <v>71</v>
      </c>
      <c r="K8" s="22" t="s">
        <v>72</v>
      </c>
    </row>
  </sheetData>
  <hyperlinks>
    <hyperlink ref="M1" location="Léame!A1" display="Regresar a instructivo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B1:H45"/>
  <sheetViews>
    <sheetView zoomScale="93" zoomScaleNormal="93" workbookViewId="0">
      <selection activeCell="B14" sqref="B14:E14"/>
    </sheetView>
  </sheetViews>
  <sheetFormatPr baseColWidth="10" defaultColWidth="11.7109375" defaultRowHeight="15" x14ac:dyDescent="0.2"/>
  <cols>
    <col min="1" max="1" width="11.7109375" style="54"/>
    <col min="2" max="2" width="49.7109375" style="54" bestFit="1" customWidth="1"/>
    <col min="3" max="3" width="28.28515625" style="54" customWidth="1"/>
    <col min="4" max="4" width="11.85546875" style="54" bestFit="1" customWidth="1"/>
    <col min="5" max="5" width="15.28515625" style="54" customWidth="1"/>
    <col min="6" max="6" width="20.28515625" style="54" bestFit="1" customWidth="1"/>
    <col min="7" max="7" width="27" style="54" customWidth="1"/>
    <col min="8" max="16384" width="11.7109375" style="54"/>
  </cols>
  <sheetData>
    <row r="1" spans="2:8" ht="64.5" customHeight="1" thickBot="1" x14ac:dyDescent="0.25">
      <c r="B1" s="323" t="s">
        <v>16</v>
      </c>
      <c r="C1" s="324"/>
      <c r="D1" s="324"/>
      <c r="E1" s="324"/>
      <c r="F1" s="324"/>
      <c r="G1" s="325"/>
      <c r="H1" s="54" t="s">
        <v>73</v>
      </c>
    </row>
    <row r="2" spans="2:8" ht="54.75" thickBot="1" x14ac:dyDescent="0.3">
      <c r="B2" s="84" t="s">
        <v>74</v>
      </c>
      <c r="C2" s="85" t="s">
        <v>75</v>
      </c>
      <c r="D2" s="86" t="s">
        <v>76</v>
      </c>
      <c r="E2" s="86" t="s">
        <v>77</v>
      </c>
      <c r="F2" s="85" t="s">
        <v>78</v>
      </c>
      <c r="G2" s="87" t="s">
        <v>79</v>
      </c>
      <c r="H2" s="24" t="s">
        <v>9</v>
      </c>
    </row>
    <row r="3" spans="2:8" ht="18" x14ac:dyDescent="0.25">
      <c r="B3" s="88" t="s">
        <v>80</v>
      </c>
      <c r="C3" s="89">
        <v>1</v>
      </c>
      <c r="D3" s="89">
        <v>14</v>
      </c>
      <c r="E3" s="90">
        <v>1</v>
      </c>
      <c r="F3" s="91">
        <v>12000000</v>
      </c>
      <c r="G3" s="92">
        <f>+C3*D3*E3*F3</f>
        <v>168000000</v>
      </c>
    </row>
    <row r="4" spans="2:8" ht="18" x14ac:dyDescent="0.25">
      <c r="B4" s="93" t="s">
        <v>81</v>
      </c>
      <c r="C4" s="94">
        <v>2</v>
      </c>
      <c r="D4" s="94">
        <v>14</v>
      </c>
      <c r="E4" s="95">
        <v>1</v>
      </c>
      <c r="F4" s="96">
        <v>7900000</v>
      </c>
      <c r="G4" s="97">
        <f>+C4*D4*E4*F4</f>
        <v>221200000</v>
      </c>
    </row>
    <row r="5" spans="2:8" ht="18" x14ac:dyDescent="0.25">
      <c r="B5" s="98" t="s">
        <v>82</v>
      </c>
      <c r="C5" s="94">
        <v>1</v>
      </c>
      <c r="D5" s="94">
        <v>14</v>
      </c>
      <c r="E5" s="95">
        <v>1</v>
      </c>
      <c r="F5" s="96">
        <v>6900000</v>
      </c>
      <c r="G5" s="97">
        <f t="shared" ref="G5:G10" si="0">+C5*D5*E5*F5</f>
        <v>96600000</v>
      </c>
    </row>
    <row r="6" spans="2:8" ht="18" x14ac:dyDescent="0.25">
      <c r="B6" s="93" t="s">
        <v>83</v>
      </c>
      <c r="C6" s="94">
        <v>7</v>
      </c>
      <c r="D6" s="94">
        <v>14</v>
      </c>
      <c r="E6" s="95">
        <v>1</v>
      </c>
      <c r="F6" s="96">
        <v>4900000</v>
      </c>
      <c r="G6" s="97">
        <f t="shared" si="0"/>
        <v>480200000</v>
      </c>
    </row>
    <row r="7" spans="2:8" ht="18" x14ac:dyDescent="0.25">
      <c r="B7" s="93" t="s">
        <v>84</v>
      </c>
      <c r="C7" s="94">
        <v>3</v>
      </c>
      <c r="D7" s="94">
        <v>13</v>
      </c>
      <c r="E7" s="95">
        <v>1</v>
      </c>
      <c r="F7" s="96">
        <v>2000000</v>
      </c>
      <c r="G7" s="97">
        <f t="shared" si="0"/>
        <v>78000000</v>
      </c>
    </row>
    <row r="8" spans="2:8" ht="18" x14ac:dyDescent="0.25">
      <c r="B8" s="93" t="s">
        <v>85</v>
      </c>
      <c r="C8" s="94">
        <v>2</v>
      </c>
      <c r="D8" s="94">
        <v>13</v>
      </c>
      <c r="E8" s="95">
        <v>1</v>
      </c>
      <c r="F8" s="96">
        <v>1500000</v>
      </c>
      <c r="G8" s="97">
        <f t="shared" si="0"/>
        <v>39000000</v>
      </c>
    </row>
    <row r="9" spans="2:8" ht="18" x14ac:dyDescent="0.25">
      <c r="B9" s="93" t="s">
        <v>86</v>
      </c>
      <c r="C9" s="94">
        <v>1</v>
      </c>
      <c r="D9" s="94">
        <v>12</v>
      </c>
      <c r="E9" s="99">
        <v>1</v>
      </c>
      <c r="F9" s="96">
        <v>4900000</v>
      </c>
      <c r="G9" s="97">
        <f t="shared" si="0"/>
        <v>58800000</v>
      </c>
    </row>
    <row r="10" spans="2:8" ht="18.75" thickBot="1" x14ac:dyDescent="0.3">
      <c r="B10" s="100" t="s">
        <v>87</v>
      </c>
      <c r="C10" s="101">
        <v>15</v>
      </c>
      <c r="D10" s="101">
        <v>13</v>
      </c>
      <c r="E10" s="102">
        <v>1</v>
      </c>
      <c r="F10" s="103">
        <v>1000000</v>
      </c>
      <c r="G10" s="104">
        <f t="shared" si="0"/>
        <v>195000000</v>
      </c>
    </row>
    <row r="12" spans="2:8" ht="15.75" thickBot="1" x14ac:dyDescent="0.25"/>
    <row r="13" spans="2:8" ht="31.5" customHeight="1" thickBot="1" x14ac:dyDescent="0.25">
      <c r="B13" s="320" t="s">
        <v>278</v>
      </c>
      <c r="C13" s="321"/>
      <c r="D13" s="321"/>
      <c r="E13" s="322"/>
    </row>
    <row r="14" spans="2:8" ht="22.5" customHeight="1" thickBot="1" x14ac:dyDescent="0.35">
      <c r="B14" s="328" t="s">
        <v>229</v>
      </c>
      <c r="C14" s="329"/>
      <c r="D14" s="329"/>
      <c r="E14" s="330"/>
      <c r="F14" s="55"/>
    </row>
    <row r="15" spans="2:8" ht="16.5" x14ac:dyDescent="0.3">
      <c r="B15" s="56"/>
      <c r="C15" s="57"/>
      <c r="D15" s="333" t="s">
        <v>230</v>
      </c>
      <c r="E15" s="334"/>
      <c r="F15" s="55"/>
    </row>
    <row r="16" spans="2:8" ht="16.5" x14ac:dyDescent="0.3">
      <c r="B16" s="58" t="s">
        <v>231</v>
      </c>
      <c r="C16" s="59">
        <v>2021</v>
      </c>
      <c r="D16" s="60" t="s">
        <v>88</v>
      </c>
      <c r="E16" s="61">
        <v>6800</v>
      </c>
      <c r="F16" s="55"/>
    </row>
    <row r="17" spans="2:6" ht="16.5" x14ac:dyDescent="0.3">
      <c r="B17" s="62" t="s">
        <v>232</v>
      </c>
      <c r="C17" s="63">
        <v>908526</v>
      </c>
      <c r="D17" s="60" t="s">
        <v>89</v>
      </c>
      <c r="E17" s="61">
        <v>18548</v>
      </c>
      <c r="F17" s="55"/>
    </row>
    <row r="18" spans="2:6" ht="16.5" x14ac:dyDescent="0.3">
      <c r="B18" s="58" t="s">
        <v>233</v>
      </c>
      <c r="C18" s="63">
        <v>106454</v>
      </c>
      <c r="D18" s="64" t="s">
        <v>90</v>
      </c>
      <c r="E18" s="61">
        <v>3000</v>
      </c>
      <c r="F18" s="55"/>
    </row>
    <row r="19" spans="2:6" ht="27" x14ac:dyDescent="0.3">
      <c r="B19" s="65" t="s">
        <v>234</v>
      </c>
      <c r="C19" s="59">
        <v>30</v>
      </c>
      <c r="D19" s="64" t="s">
        <v>91</v>
      </c>
      <c r="E19" s="61">
        <v>0</v>
      </c>
      <c r="F19" s="55"/>
    </row>
    <row r="20" spans="2:6" ht="27" x14ac:dyDescent="0.3">
      <c r="B20" s="66" t="s">
        <v>235</v>
      </c>
      <c r="C20" s="59">
        <v>8</v>
      </c>
      <c r="D20" s="64" t="s">
        <v>92</v>
      </c>
      <c r="E20" s="61">
        <v>0</v>
      </c>
      <c r="F20" s="55"/>
    </row>
    <row r="21" spans="2:6" ht="17.25" thickBot="1" x14ac:dyDescent="0.35">
      <c r="B21" s="67"/>
      <c r="C21" s="68"/>
      <c r="D21" s="69" t="s">
        <v>93</v>
      </c>
      <c r="E21" s="70">
        <f>SUM(E16:E20)</f>
        <v>28348</v>
      </c>
      <c r="F21" s="55"/>
    </row>
    <row r="22" spans="2:6" ht="17.25" thickBot="1" x14ac:dyDescent="0.35">
      <c r="B22" s="55"/>
      <c r="C22" s="55"/>
      <c r="D22" s="55"/>
      <c r="E22" s="55"/>
      <c r="F22" s="55"/>
    </row>
    <row r="23" spans="2:6" ht="54" customHeight="1" x14ac:dyDescent="0.3">
      <c r="B23" s="335" t="s">
        <v>236</v>
      </c>
      <c r="C23" s="336"/>
      <c r="D23" s="337" t="s">
        <v>237</v>
      </c>
      <c r="E23" s="338"/>
      <c r="F23" s="55"/>
    </row>
    <row r="24" spans="2:6" ht="16.5" x14ac:dyDescent="0.3">
      <c r="B24" s="71" t="s">
        <v>238</v>
      </c>
      <c r="C24" s="72">
        <v>1</v>
      </c>
      <c r="D24" s="318">
        <f>C17</f>
        <v>908526</v>
      </c>
      <c r="E24" s="319"/>
      <c r="F24" s="55"/>
    </row>
    <row r="25" spans="2:6" ht="16.5" x14ac:dyDescent="0.3">
      <c r="B25" s="71" t="s">
        <v>239</v>
      </c>
      <c r="C25" s="72">
        <v>8.3299999999999999E-2</v>
      </c>
      <c r="D25" s="318">
        <f>$D$14*C25</f>
        <v>0</v>
      </c>
      <c r="E25" s="319"/>
      <c r="F25" s="55"/>
    </row>
    <row r="26" spans="2:6" ht="16.5" x14ac:dyDescent="0.3">
      <c r="B26" s="71" t="s">
        <v>240</v>
      </c>
      <c r="C26" s="72">
        <v>4.1700000000000001E-2</v>
      </c>
      <c r="D26" s="318">
        <f>$D$14*C26</f>
        <v>0</v>
      </c>
      <c r="E26" s="319"/>
      <c r="F26" s="55"/>
    </row>
    <row r="27" spans="2:6" ht="16.5" x14ac:dyDescent="0.3">
      <c r="B27" s="71" t="s">
        <v>241</v>
      </c>
      <c r="C27" s="72">
        <v>8.3299999999999999E-2</v>
      </c>
      <c r="D27" s="318">
        <f>$D$14*C27</f>
        <v>0</v>
      </c>
      <c r="E27" s="319"/>
      <c r="F27" s="55"/>
    </row>
    <row r="28" spans="2:6" ht="16.5" x14ac:dyDescent="0.3">
      <c r="B28" s="71" t="s">
        <v>242</v>
      </c>
      <c r="C28" s="72">
        <v>0.01</v>
      </c>
      <c r="D28" s="318">
        <f>$D$14*C28</f>
        <v>0</v>
      </c>
      <c r="E28" s="319"/>
      <c r="F28" s="55"/>
    </row>
    <row r="29" spans="2:6" ht="16.5" x14ac:dyDescent="0.3">
      <c r="B29" s="71" t="s">
        <v>243</v>
      </c>
      <c r="C29" s="72">
        <f>C18/C17</f>
        <v>0.11717221081179845</v>
      </c>
      <c r="D29" s="318">
        <f>C18</f>
        <v>106454</v>
      </c>
      <c r="E29" s="319"/>
      <c r="F29" s="55"/>
    </row>
    <row r="30" spans="2:6" ht="16.5" x14ac:dyDescent="0.3">
      <c r="B30" s="71" t="s">
        <v>244</v>
      </c>
      <c r="C30" s="72">
        <v>8.5000000000000006E-2</v>
      </c>
      <c r="D30" s="318">
        <f t="shared" ref="D30:D35" si="1">$D$14*C30</f>
        <v>0</v>
      </c>
      <c r="E30" s="319"/>
      <c r="F30" s="55"/>
    </row>
    <row r="31" spans="2:6" ht="16.5" x14ac:dyDescent="0.3">
      <c r="B31" s="71" t="s">
        <v>245</v>
      </c>
      <c r="C31" s="72">
        <v>6.9599999999999995E-2</v>
      </c>
      <c r="D31" s="318">
        <f t="shared" si="1"/>
        <v>0</v>
      </c>
      <c r="E31" s="319"/>
      <c r="F31" s="55"/>
    </row>
    <row r="32" spans="2:6" ht="16.5" x14ac:dyDescent="0.3">
      <c r="B32" s="71" t="s">
        <v>246</v>
      </c>
      <c r="C32" s="73">
        <v>0.12</v>
      </c>
      <c r="D32" s="318">
        <f t="shared" si="1"/>
        <v>0</v>
      </c>
      <c r="E32" s="319"/>
      <c r="F32" s="55"/>
    </row>
    <row r="33" spans="2:6" ht="16.5" x14ac:dyDescent="0.3">
      <c r="B33" s="71" t="s">
        <v>247</v>
      </c>
      <c r="C33" s="72">
        <v>0.02</v>
      </c>
      <c r="D33" s="318">
        <f t="shared" si="1"/>
        <v>0</v>
      </c>
      <c r="E33" s="319"/>
      <c r="F33" s="55"/>
    </row>
    <row r="34" spans="2:6" ht="16.5" x14ac:dyDescent="0.3">
      <c r="B34" s="71" t="s">
        <v>248</v>
      </c>
      <c r="C34" s="72">
        <v>0.03</v>
      </c>
      <c r="D34" s="318">
        <f t="shared" si="1"/>
        <v>0</v>
      </c>
      <c r="E34" s="319"/>
      <c r="F34" s="55"/>
    </row>
    <row r="35" spans="2:6" ht="16.5" x14ac:dyDescent="0.3">
      <c r="B35" s="71" t="s">
        <v>249</v>
      </c>
      <c r="C35" s="72">
        <v>0.04</v>
      </c>
      <c r="D35" s="318">
        <f t="shared" si="1"/>
        <v>0</v>
      </c>
      <c r="E35" s="319"/>
      <c r="F35" s="55"/>
    </row>
    <row r="36" spans="2:6" ht="16.5" x14ac:dyDescent="0.3">
      <c r="B36" s="71" t="s">
        <v>250</v>
      </c>
      <c r="C36" s="72">
        <f>D36/D24</f>
        <v>7.8005472600674057E-3</v>
      </c>
      <c r="D36" s="318">
        <f>E21/4</f>
        <v>7087</v>
      </c>
      <c r="E36" s="319"/>
      <c r="F36" s="55"/>
    </row>
    <row r="37" spans="2:6" ht="16.5" x14ac:dyDescent="0.3">
      <c r="B37" s="74"/>
      <c r="C37" s="72"/>
      <c r="D37" s="331"/>
      <c r="E37" s="332"/>
      <c r="F37" s="55"/>
    </row>
    <row r="38" spans="2:6" ht="17.25" thickBot="1" x14ac:dyDescent="0.35">
      <c r="B38" s="75" t="s">
        <v>251</v>
      </c>
      <c r="C38" s="76">
        <f>SUM(C24:C36)</f>
        <v>1.707872758071866</v>
      </c>
      <c r="D38" s="326">
        <f>SUM(D24:E36)</f>
        <v>1022067</v>
      </c>
      <c r="E38" s="327"/>
      <c r="F38" s="55"/>
    </row>
    <row r="39" spans="2:6" ht="17.25" thickBot="1" x14ac:dyDescent="0.35">
      <c r="B39" s="55"/>
      <c r="C39" s="55"/>
      <c r="D39" s="55"/>
      <c r="E39" s="55"/>
      <c r="F39" s="55"/>
    </row>
    <row r="40" spans="2:6" ht="24.75" customHeight="1" thickBot="1" x14ac:dyDescent="0.25">
      <c r="B40" s="328" t="s">
        <v>252</v>
      </c>
      <c r="C40" s="329"/>
      <c r="D40" s="329"/>
      <c r="E40" s="329"/>
      <c r="F40" s="330"/>
    </row>
    <row r="41" spans="2:6" ht="16.5" x14ac:dyDescent="0.3">
      <c r="B41" s="77"/>
      <c r="C41" s="78" t="s">
        <v>120</v>
      </c>
      <c r="D41" s="78" t="s">
        <v>254</v>
      </c>
      <c r="E41" s="78" t="s">
        <v>255</v>
      </c>
      <c r="F41" s="79" t="s">
        <v>256</v>
      </c>
    </row>
    <row r="42" spans="2:6" ht="17.25" thickBot="1" x14ac:dyDescent="0.35">
      <c r="B42" s="75" t="s">
        <v>253</v>
      </c>
      <c r="C42" s="80" t="s">
        <v>105</v>
      </c>
      <c r="D42" s="81">
        <f>(C17/C19)*1</f>
        <v>30284.2</v>
      </c>
      <c r="E42" s="76">
        <f>+$C$25</f>
        <v>8.3299999999999999E-2</v>
      </c>
      <c r="F42" s="82">
        <f>+E42*D42</f>
        <v>2522.6738599999999</v>
      </c>
    </row>
    <row r="43" spans="2:6" ht="15.75" x14ac:dyDescent="0.25">
      <c r="B43" s="3"/>
      <c r="C43" s="3"/>
      <c r="D43" s="3"/>
      <c r="E43" s="3"/>
      <c r="F43" s="3"/>
    </row>
    <row r="44" spans="2:6" ht="15.75" x14ac:dyDescent="0.25">
      <c r="B44" s="83"/>
      <c r="C44" s="3"/>
      <c r="D44" s="3"/>
      <c r="E44" s="3"/>
      <c r="F44" s="3"/>
    </row>
    <row r="45" spans="2:6" ht="15.75" x14ac:dyDescent="0.25">
      <c r="B45" s="3"/>
      <c r="C45" s="3"/>
      <c r="D45" s="3"/>
      <c r="E45" s="3"/>
      <c r="F45" s="3"/>
    </row>
  </sheetData>
  <mergeCells count="22">
    <mergeCell ref="B14:E14"/>
    <mergeCell ref="D26:E26"/>
    <mergeCell ref="D27:E27"/>
    <mergeCell ref="D28:E28"/>
    <mergeCell ref="D29:E29"/>
    <mergeCell ref="D25:E25"/>
    <mergeCell ref="D30:E30"/>
    <mergeCell ref="B13:E13"/>
    <mergeCell ref="B1:G1"/>
    <mergeCell ref="D38:E38"/>
    <mergeCell ref="B40:F40"/>
    <mergeCell ref="D32:E32"/>
    <mergeCell ref="D33:E33"/>
    <mergeCell ref="D34:E34"/>
    <mergeCell ref="D35:E35"/>
    <mergeCell ref="D36:E36"/>
    <mergeCell ref="D37:E37"/>
    <mergeCell ref="D31:E31"/>
    <mergeCell ref="D15:E15"/>
    <mergeCell ref="B23:C23"/>
    <mergeCell ref="D23:E23"/>
    <mergeCell ref="D24:E24"/>
  </mergeCells>
  <hyperlinks>
    <hyperlink ref="H2" location="Léame!A1" display="Regresar instructivo" xr:uid="{00000000-0004-0000-0400-000000000000}"/>
  </hyperlink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B1:J36"/>
  <sheetViews>
    <sheetView topLeftCell="A17" zoomScale="120" zoomScaleNormal="120" workbookViewId="0">
      <selection activeCell="H6" sqref="H6"/>
    </sheetView>
  </sheetViews>
  <sheetFormatPr baseColWidth="10" defaultColWidth="11.28515625" defaultRowHeight="15" x14ac:dyDescent="0.25"/>
  <cols>
    <col min="1" max="1" width="11.28515625" style="3"/>
    <col min="2" max="2" width="18.85546875" style="3" customWidth="1"/>
    <col min="3" max="3" width="13.7109375" style="3" customWidth="1"/>
    <col min="4" max="5" width="11.85546875" style="3" bestFit="1" customWidth="1"/>
    <col min="6" max="6" width="13.28515625" style="3" customWidth="1"/>
    <col min="7" max="7" width="17.28515625" style="3" customWidth="1"/>
    <col min="8" max="8" width="14.28515625" style="3" bestFit="1" customWidth="1"/>
    <col min="9" max="16384" width="11.28515625" style="3"/>
  </cols>
  <sheetData>
    <row r="1" spans="2:10" x14ac:dyDescent="0.25">
      <c r="B1" s="354" t="s">
        <v>257</v>
      </c>
      <c r="C1" s="355"/>
      <c r="D1" s="355"/>
      <c r="E1" s="355"/>
      <c r="F1" s="355"/>
      <c r="G1" s="355"/>
      <c r="H1" s="356"/>
    </row>
    <row r="2" spans="2:10" x14ac:dyDescent="0.25">
      <c r="B2" s="357"/>
      <c r="C2" s="358"/>
      <c r="D2" s="358"/>
      <c r="E2" s="358"/>
      <c r="F2" s="358"/>
      <c r="G2" s="358"/>
      <c r="H2" s="359"/>
    </row>
    <row r="3" spans="2:10" ht="21" customHeight="1" x14ac:dyDescent="0.25">
      <c r="B3" s="357"/>
      <c r="C3" s="358"/>
      <c r="D3" s="358"/>
      <c r="E3" s="358"/>
      <c r="F3" s="358"/>
      <c r="G3" s="358"/>
      <c r="H3" s="359"/>
    </row>
    <row r="4" spans="2:10" x14ac:dyDescent="0.25">
      <c r="B4" s="357"/>
      <c r="C4" s="358"/>
      <c r="D4" s="358"/>
      <c r="E4" s="358"/>
      <c r="F4" s="358"/>
      <c r="G4" s="358"/>
      <c r="H4" s="359"/>
    </row>
    <row r="5" spans="2:10" ht="27" customHeight="1" thickBot="1" x14ac:dyDescent="0.3">
      <c r="B5" s="360"/>
      <c r="C5" s="361"/>
      <c r="D5" s="361"/>
      <c r="E5" s="361"/>
      <c r="F5" s="361"/>
      <c r="G5" s="361"/>
      <c r="H5" s="362"/>
    </row>
    <row r="6" spans="2:10" ht="47.25" x14ac:dyDescent="0.25">
      <c r="B6" s="363" t="s">
        <v>94</v>
      </c>
      <c r="C6" s="107" t="s">
        <v>95</v>
      </c>
      <c r="D6" s="107" t="s">
        <v>96</v>
      </c>
      <c r="E6" s="108" t="s">
        <v>97</v>
      </c>
      <c r="F6" s="108" t="s">
        <v>77</v>
      </c>
      <c r="G6" s="107" t="s">
        <v>78</v>
      </c>
      <c r="H6" s="109" t="s">
        <v>79</v>
      </c>
    </row>
    <row r="7" spans="2:10" x14ac:dyDescent="0.25">
      <c r="B7" s="364"/>
      <c r="C7" s="110" t="s">
        <v>80</v>
      </c>
      <c r="D7" s="111">
        <v>1</v>
      </c>
      <c r="E7" s="111">
        <v>2</v>
      </c>
      <c r="F7" s="112">
        <v>1</v>
      </c>
      <c r="G7" s="113">
        <f>Responsables!F3</f>
        <v>12000000</v>
      </c>
      <c r="H7" s="114">
        <f>+G7*F7*E7*D7</f>
        <v>24000000</v>
      </c>
      <c r="J7" s="105"/>
    </row>
    <row r="8" spans="2:10" ht="30" x14ac:dyDescent="0.25">
      <c r="B8" s="364"/>
      <c r="C8" s="110" t="s">
        <v>81</v>
      </c>
      <c r="D8" s="111">
        <v>2</v>
      </c>
      <c r="E8" s="111">
        <v>2</v>
      </c>
      <c r="F8" s="112">
        <v>1</v>
      </c>
      <c r="G8" s="113">
        <f>Responsables!F4</f>
        <v>7900000</v>
      </c>
      <c r="H8" s="114">
        <f t="shared" ref="H8:H13" si="0">+G8*F8*E8*D8</f>
        <v>31600000</v>
      </c>
    </row>
    <row r="9" spans="2:10" x14ac:dyDescent="0.25">
      <c r="B9" s="364"/>
      <c r="C9" s="110" t="s">
        <v>83</v>
      </c>
      <c r="D9" s="111">
        <v>5</v>
      </c>
      <c r="E9" s="111">
        <v>2</v>
      </c>
      <c r="F9" s="112">
        <v>0.5</v>
      </c>
      <c r="G9" s="113">
        <f>Responsables!F6</f>
        <v>4900000</v>
      </c>
      <c r="H9" s="114">
        <f t="shared" si="0"/>
        <v>24500000</v>
      </c>
    </row>
    <row r="10" spans="2:10" x14ac:dyDescent="0.25">
      <c r="B10" s="364"/>
      <c r="C10" s="110" t="s">
        <v>84</v>
      </c>
      <c r="D10" s="111">
        <v>2</v>
      </c>
      <c r="E10" s="111">
        <v>2</v>
      </c>
      <c r="F10" s="112">
        <v>1</v>
      </c>
      <c r="G10" s="113">
        <f>Responsables!F7</f>
        <v>2000000</v>
      </c>
      <c r="H10" s="114">
        <f t="shared" si="0"/>
        <v>8000000</v>
      </c>
    </row>
    <row r="11" spans="2:10" x14ac:dyDescent="0.25">
      <c r="B11" s="364"/>
      <c r="C11" s="110" t="s">
        <v>85</v>
      </c>
      <c r="D11" s="111">
        <v>1</v>
      </c>
      <c r="E11" s="111">
        <v>2</v>
      </c>
      <c r="F11" s="112">
        <v>1</v>
      </c>
      <c r="G11" s="113">
        <f>Responsables!F8</f>
        <v>1500000</v>
      </c>
      <c r="H11" s="114">
        <f t="shared" si="0"/>
        <v>3000000</v>
      </c>
    </row>
    <row r="12" spans="2:10" ht="30" x14ac:dyDescent="0.25">
      <c r="B12" s="364"/>
      <c r="C12" s="110" t="s">
        <v>86</v>
      </c>
      <c r="D12" s="111">
        <v>1</v>
      </c>
      <c r="E12" s="111">
        <v>2</v>
      </c>
      <c r="F12" s="112">
        <v>1</v>
      </c>
      <c r="G12" s="113">
        <f>Responsables!F9</f>
        <v>4900000</v>
      </c>
      <c r="H12" s="114">
        <f t="shared" si="0"/>
        <v>9800000</v>
      </c>
    </row>
    <row r="13" spans="2:10" ht="45" x14ac:dyDescent="0.25">
      <c r="B13" s="364"/>
      <c r="C13" s="110" t="s">
        <v>87</v>
      </c>
      <c r="D13" s="111">
        <v>0</v>
      </c>
      <c r="E13" s="111">
        <v>0</v>
      </c>
      <c r="F13" s="112">
        <v>1</v>
      </c>
      <c r="G13" s="113">
        <f>Responsables!F10</f>
        <v>1000000</v>
      </c>
      <c r="H13" s="114">
        <f t="shared" si="0"/>
        <v>0</v>
      </c>
    </row>
    <row r="14" spans="2:10" x14ac:dyDescent="0.25">
      <c r="B14" s="364"/>
      <c r="C14" s="110"/>
      <c r="D14" s="111"/>
      <c r="E14" s="111"/>
      <c r="F14" s="112"/>
      <c r="G14" s="115"/>
      <c r="H14" s="114"/>
    </row>
    <row r="15" spans="2:10" x14ac:dyDescent="0.25">
      <c r="B15" s="364"/>
      <c r="C15" s="110"/>
      <c r="D15" s="111"/>
      <c r="E15" s="111"/>
      <c r="F15" s="112"/>
      <c r="G15" s="116"/>
      <c r="H15" s="114"/>
    </row>
    <row r="16" spans="2:10" x14ac:dyDescent="0.25">
      <c r="B16" s="365"/>
      <c r="C16" s="110"/>
      <c r="D16" s="111"/>
      <c r="E16" s="111"/>
      <c r="F16" s="112"/>
      <c r="G16" s="115"/>
      <c r="H16" s="114"/>
    </row>
    <row r="17" spans="2:9" ht="15.75" x14ac:dyDescent="0.25">
      <c r="B17" s="366" t="s">
        <v>258</v>
      </c>
      <c r="C17" s="367"/>
      <c r="D17" s="367"/>
      <c r="E17" s="367"/>
      <c r="F17" s="367"/>
      <c r="G17" s="367"/>
      <c r="H17" s="117">
        <f>SUM(H7:H16)</f>
        <v>100900000</v>
      </c>
    </row>
    <row r="18" spans="2:9" ht="30" customHeight="1" x14ac:dyDescent="0.25">
      <c r="B18" s="370" t="s">
        <v>98</v>
      </c>
      <c r="C18" s="368" t="s">
        <v>99</v>
      </c>
      <c r="D18" s="368"/>
      <c r="E18" s="118" t="s">
        <v>100</v>
      </c>
      <c r="F18" s="119" t="s">
        <v>75</v>
      </c>
      <c r="G18" s="118" t="s">
        <v>78</v>
      </c>
      <c r="H18" s="120" t="s">
        <v>79</v>
      </c>
    </row>
    <row r="19" spans="2:9" x14ac:dyDescent="0.25">
      <c r="B19" s="371"/>
      <c r="C19" s="369" t="s">
        <v>101</v>
      </c>
      <c r="D19" s="369"/>
      <c r="E19" s="121" t="s">
        <v>102</v>
      </c>
      <c r="F19" s="122">
        <v>1</v>
      </c>
      <c r="G19" s="116">
        <v>8000000</v>
      </c>
      <c r="H19" s="123">
        <f t="shared" ref="H19:H25" si="1">+G19*F19</f>
        <v>8000000</v>
      </c>
      <c r="I19" s="105"/>
    </row>
    <row r="20" spans="2:9" x14ac:dyDescent="0.25">
      <c r="B20" s="371"/>
      <c r="C20" s="369" t="s">
        <v>103</v>
      </c>
      <c r="D20" s="369"/>
      <c r="E20" s="121" t="s">
        <v>102</v>
      </c>
      <c r="F20" s="122">
        <v>1</v>
      </c>
      <c r="G20" s="116">
        <v>4000000</v>
      </c>
      <c r="H20" s="123">
        <f t="shared" si="1"/>
        <v>4000000</v>
      </c>
    </row>
    <row r="21" spans="2:9" x14ac:dyDescent="0.25">
      <c r="B21" s="371"/>
      <c r="C21" s="369" t="s">
        <v>104</v>
      </c>
      <c r="D21" s="369"/>
      <c r="E21" s="121" t="s">
        <v>105</v>
      </c>
      <c r="F21" s="122">
        <v>12</v>
      </c>
      <c r="G21" s="116">
        <v>500000</v>
      </c>
      <c r="H21" s="123">
        <f t="shared" si="1"/>
        <v>6000000</v>
      </c>
    </row>
    <row r="22" spans="2:9" x14ac:dyDescent="0.25">
      <c r="B22" s="371"/>
      <c r="C22" s="369" t="s">
        <v>106</v>
      </c>
      <c r="D22" s="369"/>
      <c r="E22" s="121" t="s">
        <v>105</v>
      </c>
      <c r="F22" s="122">
        <v>30</v>
      </c>
      <c r="G22" s="116">
        <v>50000</v>
      </c>
      <c r="H22" s="123">
        <f t="shared" si="1"/>
        <v>1500000</v>
      </c>
    </row>
    <row r="23" spans="2:9" x14ac:dyDescent="0.25">
      <c r="B23" s="371"/>
      <c r="C23" s="373" t="s">
        <v>107</v>
      </c>
      <c r="D23" s="374"/>
      <c r="E23" s="121" t="s">
        <v>105</v>
      </c>
      <c r="F23" s="122">
        <v>25</v>
      </c>
      <c r="G23" s="116">
        <v>40000</v>
      </c>
      <c r="H23" s="123">
        <f t="shared" si="1"/>
        <v>1000000</v>
      </c>
    </row>
    <row r="24" spans="2:9" x14ac:dyDescent="0.25">
      <c r="B24" s="371"/>
      <c r="C24" s="373" t="s">
        <v>108</v>
      </c>
      <c r="D24" s="374"/>
      <c r="E24" s="121" t="s">
        <v>109</v>
      </c>
      <c r="F24" s="122">
        <v>15</v>
      </c>
      <c r="G24" s="116">
        <v>200000</v>
      </c>
      <c r="H24" s="123">
        <f t="shared" si="1"/>
        <v>3000000</v>
      </c>
    </row>
    <row r="25" spans="2:9" ht="38.25" customHeight="1" x14ac:dyDescent="0.25">
      <c r="B25" s="371"/>
      <c r="C25" s="352" t="s">
        <v>110</v>
      </c>
      <c r="D25" s="353"/>
      <c r="E25" s="121" t="s">
        <v>102</v>
      </c>
      <c r="F25" s="122">
        <v>15</v>
      </c>
      <c r="G25" s="116">
        <v>2000000</v>
      </c>
      <c r="H25" s="123">
        <f t="shared" si="1"/>
        <v>30000000</v>
      </c>
    </row>
    <row r="26" spans="2:9" ht="60.95" customHeight="1" x14ac:dyDescent="0.25">
      <c r="B26" s="371"/>
      <c r="C26" s="352" t="s">
        <v>111</v>
      </c>
      <c r="D26" s="353"/>
      <c r="E26" s="121" t="s">
        <v>102</v>
      </c>
      <c r="F26" s="122">
        <v>2</v>
      </c>
      <c r="G26" s="116">
        <v>5000000</v>
      </c>
      <c r="H26" s="123">
        <f>F26*G26</f>
        <v>10000000</v>
      </c>
    </row>
    <row r="27" spans="2:9" ht="27.75" customHeight="1" x14ac:dyDescent="0.25">
      <c r="B27" s="371"/>
      <c r="C27" s="375" t="s">
        <v>112</v>
      </c>
      <c r="D27" s="376"/>
      <c r="E27" s="121" t="s">
        <v>102</v>
      </c>
      <c r="F27" s="122">
        <v>1</v>
      </c>
      <c r="G27" s="116">
        <v>6000000</v>
      </c>
      <c r="H27" s="123">
        <f>F27*G27</f>
        <v>6000000</v>
      </c>
    </row>
    <row r="28" spans="2:9" ht="17.100000000000001" customHeight="1" x14ac:dyDescent="0.25">
      <c r="B28" s="371"/>
      <c r="C28" s="339"/>
      <c r="D28" s="340"/>
      <c r="E28" s="121"/>
      <c r="F28" s="122"/>
      <c r="G28" s="116"/>
      <c r="H28" s="123"/>
    </row>
    <row r="29" spans="2:9" ht="17.100000000000001" customHeight="1" x14ac:dyDescent="0.25">
      <c r="B29" s="371"/>
      <c r="C29" s="339"/>
      <c r="D29" s="340"/>
      <c r="E29" s="121"/>
      <c r="F29" s="122"/>
      <c r="G29" s="116"/>
      <c r="H29" s="123"/>
    </row>
    <row r="30" spans="2:9" ht="17.100000000000001" customHeight="1" x14ac:dyDescent="0.25">
      <c r="B30" s="372"/>
      <c r="C30" s="339"/>
      <c r="D30" s="340"/>
      <c r="E30" s="121"/>
      <c r="F30" s="122"/>
      <c r="G30" s="116"/>
      <c r="H30" s="123"/>
    </row>
    <row r="31" spans="2:9" s="106" customFormat="1" ht="19.5" customHeight="1" x14ac:dyDescent="0.2">
      <c r="B31" s="350" t="s">
        <v>259</v>
      </c>
      <c r="C31" s="351"/>
      <c r="D31" s="351"/>
      <c r="E31" s="351"/>
      <c r="F31" s="351"/>
      <c r="G31" s="351"/>
      <c r="H31" s="124">
        <f>SUM(H19:H26)</f>
        <v>63500000</v>
      </c>
    </row>
    <row r="32" spans="2:9" s="106" customFormat="1" ht="18" customHeight="1" x14ac:dyDescent="0.2">
      <c r="B32" s="341" t="s">
        <v>260</v>
      </c>
      <c r="C32" s="342"/>
      <c r="D32" s="342"/>
      <c r="E32" s="342"/>
      <c r="F32" s="342"/>
      <c r="G32" s="342"/>
      <c r="H32" s="124">
        <f>+H31+H17</f>
        <v>164400000</v>
      </c>
    </row>
    <row r="33" spans="2:8" s="106" customFormat="1" ht="18" customHeight="1" x14ac:dyDescent="0.2">
      <c r="B33" s="347" t="s">
        <v>113</v>
      </c>
      <c r="C33" s="348"/>
      <c r="D33" s="348"/>
      <c r="E33" s="348"/>
      <c r="F33" s="348"/>
      <c r="G33" s="349"/>
      <c r="H33" s="125">
        <f>+H32*0.1</f>
        <v>16440000</v>
      </c>
    </row>
    <row r="34" spans="2:8" s="106" customFormat="1" ht="18" customHeight="1" x14ac:dyDescent="0.2">
      <c r="B34" s="347" t="s">
        <v>261</v>
      </c>
      <c r="C34" s="348"/>
      <c r="D34" s="348"/>
      <c r="E34" s="348"/>
      <c r="F34" s="348"/>
      <c r="G34" s="349"/>
      <c r="H34" s="125">
        <f>+H33+H32</f>
        <v>180840000</v>
      </c>
    </row>
    <row r="35" spans="2:8" s="106" customFormat="1" ht="18" customHeight="1" x14ac:dyDescent="0.2">
      <c r="B35" s="343" t="s">
        <v>114</v>
      </c>
      <c r="C35" s="344"/>
      <c r="D35" s="344"/>
      <c r="E35" s="344"/>
      <c r="F35" s="344"/>
      <c r="G35" s="344"/>
      <c r="H35" s="126">
        <f>+H34*0.19</f>
        <v>34359600</v>
      </c>
    </row>
    <row r="36" spans="2:8" s="106" customFormat="1" ht="23.25" customHeight="1" thickBot="1" x14ac:dyDescent="0.25">
      <c r="B36" s="345" t="s">
        <v>261</v>
      </c>
      <c r="C36" s="346"/>
      <c r="D36" s="346"/>
      <c r="E36" s="346"/>
      <c r="F36" s="346"/>
      <c r="G36" s="346"/>
      <c r="H36" s="127">
        <f>+H34+H35</f>
        <v>215199600</v>
      </c>
    </row>
  </sheetData>
  <mergeCells count="23">
    <mergeCell ref="C26:D26"/>
    <mergeCell ref="B1:H5"/>
    <mergeCell ref="B6:B16"/>
    <mergeCell ref="C25:D25"/>
    <mergeCell ref="B17:G17"/>
    <mergeCell ref="C18:D18"/>
    <mergeCell ref="C19:D19"/>
    <mergeCell ref="C20:D20"/>
    <mergeCell ref="C21:D21"/>
    <mergeCell ref="B18:B30"/>
    <mergeCell ref="C23:D23"/>
    <mergeCell ref="C24:D24"/>
    <mergeCell ref="C22:D22"/>
    <mergeCell ref="C27:D27"/>
    <mergeCell ref="C28:D28"/>
    <mergeCell ref="C29:D29"/>
    <mergeCell ref="C30:D30"/>
    <mergeCell ref="B32:G32"/>
    <mergeCell ref="B35:G35"/>
    <mergeCell ref="B36:G36"/>
    <mergeCell ref="B33:G33"/>
    <mergeCell ref="B34:G34"/>
    <mergeCell ref="B31:G31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Responsables!$B$3:$B$8</xm:f>
          </x14:formula1>
          <xm:sqref>C7</xm:sqref>
        </x14:dataValidation>
        <x14:dataValidation type="list" allowBlank="1" showInputMessage="1" showErrorMessage="1" xr:uid="{00000000-0002-0000-0500-000001000000}">
          <x14:formula1>
            <xm:f>Responsables!$B$3:$B$9</xm:f>
          </x14:formula1>
          <xm:sqref>C8:C9</xm:sqref>
        </x14:dataValidation>
        <x14:dataValidation type="list" allowBlank="1" showInputMessage="1" showErrorMessage="1" xr:uid="{00000000-0002-0000-0500-000002000000}">
          <x14:formula1>
            <xm:f>Responsables!$B$3:$B$10</xm:f>
          </x14:formula1>
          <xm:sqref>C10:C16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I54"/>
  <sheetViews>
    <sheetView topLeftCell="A40" zoomScale="120" zoomScaleNormal="120" workbookViewId="0">
      <selection activeCell="B55" sqref="B55"/>
    </sheetView>
  </sheetViews>
  <sheetFormatPr baseColWidth="10" defaultColWidth="11.28515625" defaultRowHeight="15" x14ac:dyDescent="0.25"/>
  <cols>
    <col min="1" max="1" width="3.85546875" style="128" customWidth="1"/>
    <col min="2" max="2" width="42.85546875" style="3" customWidth="1"/>
    <col min="3" max="3" width="24.7109375" style="3" customWidth="1"/>
    <col min="4" max="4" width="12.28515625" style="3" customWidth="1"/>
    <col min="5" max="5" width="16.140625" style="3" customWidth="1"/>
    <col min="6" max="6" width="21.28515625" style="3" customWidth="1"/>
    <col min="7" max="7" width="14.85546875" style="3" customWidth="1"/>
    <col min="8" max="8" width="11.28515625" style="3"/>
    <col min="9" max="9" width="6.28515625" style="3" customWidth="1"/>
    <col min="10" max="16384" width="11.28515625" style="3"/>
  </cols>
  <sheetData>
    <row r="1" spans="1:9" ht="74.25" customHeight="1" thickBot="1" x14ac:dyDescent="0.3">
      <c r="B1" s="380" t="s">
        <v>262</v>
      </c>
      <c r="C1" s="381"/>
      <c r="D1" s="381"/>
      <c r="E1" s="381"/>
      <c r="F1" s="382"/>
    </row>
    <row r="2" spans="1:9" ht="25.5" customHeight="1" thickBot="1" x14ac:dyDescent="0.3">
      <c r="A2" s="129"/>
      <c r="B2" s="377" t="s">
        <v>263</v>
      </c>
      <c r="C2" s="378"/>
      <c r="D2" s="378"/>
      <c r="E2" s="378"/>
      <c r="F2" s="379"/>
      <c r="G2" s="130"/>
      <c r="I2" s="131"/>
    </row>
    <row r="3" spans="1:9" x14ac:dyDescent="0.25">
      <c r="A3" s="129"/>
      <c r="B3" s="155"/>
      <c r="C3" s="132"/>
      <c r="D3" s="132"/>
      <c r="E3" s="132"/>
      <c r="F3" s="133"/>
      <c r="G3" s="130"/>
      <c r="I3" s="131"/>
    </row>
    <row r="4" spans="1:9" x14ac:dyDescent="0.25">
      <c r="A4" s="129"/>
      <c r="B4" s="156"/>
      <c r="C4" s="134"/>
      <c r="D4" s="135"/>
      <c r="E4" s="135"/>
      <c r="F4" s="136"/>
      <c r="G4" s="21"/>
      <c r="I4" s="131"/>
    </row>
    <row r="5" spans="1:9" ht="15.75" x14ac:dyDescent="0.25">
      <c r="A5" s="129"/>
      <c r="B5" s="157" t="s">
        <v>264</v>
      </c>
      <c r="C5" s="144" t="s">
        <v>100</v>
      </c>
      <c r="D5" s="145" t="s">
        <v>75</v>
      </c>
      <c r="E5" s="146" t="s">
        <v>265</v>
      </c>
      <c r="F5" s="147" t="s">
        <v>115</v>
      </c>
      <c r="G5" s="21"/>
      <c r="I5" s="131"/>
    </row>
    <row r="6" spans="1:9" x14ac:dyDescent="0.25">
      <c r="A6" s="129"/>
      <c r="B6" s="158" t="s">
        <v>116</v>
      </c>
      <c r="C6" s="148"/>
      <c r="D6" s="149"/>
      <c r="E6" s="150"/>
      <c r="F6" s="159"/>
      <c r="G6" s="21"/>
      <c r="I6" s="131"/>
    </row>
    <row r="7" spans="1:9" x14ac:dyDescent="0.25">
      <c r="B7" s="160" t="s">
        <v>117</v>
      </c>
      <c r="C7" s="137" t="s">
        <v>118</v>
      </c>
      <c r="D7" s="138"/>
      <c r="E7" s="23">
        <v>1838</v>
      </c>
      <c r="F7" s="161">
        <f>E7*D7</f>
        <v>0</v>
      </c>
      <c r="G7" s="139"/>
      <c r="H7" s="139"/>
    </row>
    <row r="8" spans="1:9" x14ac:dyDescent="0.25">
      <c r="B8" s="160" t="s">
        <v>119</v>
      </c>
      <c r="C8" s="140" t="s">
        <v>120</v>
      </c>
      <c r="D8" s="138"/>
      <c r="E8" s="23">
        <v>1291681</v>
      </c>
      <c r="F8" s="161">
        <f>E8*D8</f>
        <v>0</v>
      </c>
      <c r="G8" s="139"/>
      <c r="H8" s="139"/>
    </row>
    <row r="9" spans="1:9" ht="15.75" x14ac:dyDescent="0.25">
      <c r="B9" s="162" t="s">
        <v>121</v>
      </c>
      <c r="C9" s="153"/>
      <c r="D9" s="153"/>
      <c r="E9" s="154"/>
      <c r="F9" s="163">
        <f>SUM(F7:F8)</f>
        <v>0</v>
      </c>
    </row>
    <row r="10" spans="1:9" x14ac:dyDescent="0.25">
      <c r="B10" s="158" t="s">
        <v>122</v>
      </c>
      <c r="C10" s="148"/>
      <c r="D10" s="149"/>
      <c r="E10" s="150"/>
      <c r="F10" s="159"/>
      <c r="G10" s="141"/>
      <c r="H10" s="141"/>
    </row>
    <row r="11" spans="1:9" x14ac:dyDescent="0.25">
      <c r="B11" s="164" t="s">
        <v>123</v>
      </c>
      <c r="C11" s="137" t="s">
        <v>124</v>
      </c>
      <c r="D11" s="140"/>
      <c r="E11" s="23">
        <v>16620</v>
      </c>
      <c r="F11" s="161">
        <f>E11*D11</f>
        <v>0</v>
      </c>
      <c r="G11" s="141"/>
      <c r="H11" s="141"/>
    </row>
    <row r="12" spans="1:9" x14ac:dyDescent="0.25">
      <c r="B12" s="164" t="s">
        <v>125</v>
      </c>
      <c r="C12" s="137" t="s">
        <v>124</v>
      </c>
      <c r="D12" s="140"/>
      <c r="E12" s="23">
        <v>11387</v>
      </c>
      <c r="F12" s="161">
        <f t="shared" ref="F12:F52" si="0">E12*D12</f>
        <v>0</v>
      </c>
      <c r="G12" s="141"/>
      <c r="H12" s="141"/>
    </row>
    <row r="13" spans="1:9" x14ac:dyDescent="0.25">
      <c r="B13" s="164" t="s">
        <v>126</v>
      </c>
      <c r="C13" s="137" t="s">
        <v>124</v>
      </c>
      <c r="D13" s="140"/>
      <c r="E13" s="23">
        <v>18240</v>
      </c>
      <c r="F13" s="161">
        <f t="shared" si="0"/>
        <v>0</v>
      </c>
      <c r="G13" s="141"/>
      <c r="H13" s="141"/>
    </row>
    <row r="14" spans="1:9" ht="15.75" x14ac:dyDescent="0.25">
      <c r="B14" s="165" t="s">
        <v>127</v>
      </c>
      <c r="C14" s="151"/>
      <c r="D14" s="151"/>
      <c r="E14" s="152"/>
      <c r="F14" s="166">
        <f>SUM(F11:F13)</f>
        <v>0</v>
      </c>
    </row>
    <row r="15" spans="1:9" x14ac:dyDescent="0.25">
      <c r="B15" s="158" t="s">
        <v>128</v>
      </c>
      <c r="C15" s="148"/>
      <c r="D15" s="149"/>
      <c r="E15" s="150"/>
      <c r="F15" s="159"/>
    </row>
    <row r="16" spans="1:9" x14ac:dyDescent="0.25">
      <c r="B16" s="164" t="s">
        <v>129</v>
      </c>
      <c r="C16" s="137" t="s">
        <v>124</v>
      </c>
      <c r="D16" s="137"/>
      <c r="E16" s="23">
        <v>227522</v>
      </c>
      <c r="F16" s="161">
        <f t="shared" si="0"/>
        <v>0</v>
      </c>
    </row>
    <row r="17" spans="2:6" x14ac:dyDescent="0.25">
      <c r="B17" s="164" t="s">
        <v>130</v>
      </c>
      <c r="C17" s="137" t="s">
        <v>124</v>
      </c>
      <c r="D17" s="137"/>
      <c r="E17" s="23">
        <v>1291681</v>
      </c>
      <c r="F17" s="161">
        <f t="shared" si="0"/>
        <v>0</v>
      </c>
    </row>
    <row r="18" spans="2:6" x14ac:dyDescent="0.25">
      <c r="B18" s="164" t="s">
        <v>131</v>
      </c>
      <c r="C18" s="137" t="s">
        <v>124</v>
      </c>
      <c r="D18" s="137"/>
      <c r="E18" s="23">
        <v>386925</v>
      </c>
      <c r="F18" s="161">
        <f t="shared" si="0"/>
        <v>0</v>
      </c>
    </row>
    <row r="19" spans="2:6" x14ac:dyDescent="0.25">
      <c r="B19" s="164" t="s">
        <v>132</v>
      </c>
      <c r="C19" s="137" t="s">
        <v>133</v>
      </c>
      <c r="D19" s="137"/>
      <c r="E19" s="23">
        <v>2979193</v>
      </c>
      <c r="F19" s="161">
        <f t="shared" si="0"/>
        <v>0</v>
      </c>
    </row>
    <row r="20" spans="2:6" ht="15.75" x14ac:dyDescent="0.25">
      <c r="B20" s="165" t="s">
        <v>134</v>
      </c>
      <c r="C20" s="151"/>
      <c r="D20" s="151"/>
      <c r="E20" s="152"/>
      <c r="F20" s="166">
        <f>SUM(F16:F19)</f>
        <v>0</v>
      </c>
    </row>
    <row r="21" spans="2:6" x14ac:dyDescent="0.25">
      <c r="B21" s="158" t="s">
        <v>135</v>
      </c>
      <c r="C21" s="148"/>
      <c r="D21" s="149"/>
      <c r="E21" s="150"/>
      <c r="F21" s="159"/>
    </row>
    <row r="22" spans="2:6" x14ac:dyDescent="0.25">
      <c r="B22" s="164" t="s">
        <v>136</v>
      </c>
      <c r="C22" s="137" t="s">
        <v>133</v>
      </c>
      <c r="D22" s="137"/>
      <c r="E22" s="23">
        <v>5327804</v>
      </c>
      <c r="F22" s="161">
        <f t="shared" si="0"/>
        <v>0</v>
      </c>
    </row>
    <row r="23" spans="2:6" ht="15.75" x14ac:dyDescent="0.25">
      <c r="B23" s="165" t="s">
        <v>137</v>
      </c>
      <c r="C23" s="151"/>
      <c r="D23" s="151"/>
      <c r="E23" s="152"/>
      <c r="F23" s="166">
        <f>SUM(F22)</f>
        <v>0</v>
      </c>
    </row>
    <row r="24" spans="2:6" x14ac:dyDescent="0.25">
      <c r="B24" s="158" t="s">
        <v>138</v>
      </c>
      <c r="C24" s="148"/>
      <c r="D24" s="149"/>
      <c r="E24" s="150"/>
      <c r="F24" s="159"/>
    </row>
    <row r="25" spans="2:6" x14ac:dyDescent="0.25">
      <c r="B25" s="164" t="s">
        <v>139</v>
      </c>
      <c r="C25" s="137" t="s">
        <v>124</v>
      </c>
      <c r="D25" s="137"/>
      <c r="E25" s="23">
        <v>5825</v>
      </c>
      <c r="F25" s="161">
        <f t="shared" si="0"/>
        <v>0</v>
      </c>
    </row>
    <row r="26" spans="2:6" x14ac:dyDescent="0.25">
      <c r="B26" s="164" t="s">
        <v>140</v>
      </c>
      <c r="C26" s="137" t="s">
        <v>118</v>
      </c>
      <c r="D26" s="137"/>
      <c r="E26" s="23">
        <v>15427</v>
      </c>
      <c r="F26" s="161">
        <f t="shared" si="0"/>
        <v>0</v>
      </c>
    </row>
    <row r="27" spans="2:6" ht="15.75" x14ac:dyDescent="0.25">
      <c r="B27" s="165" t="s">
        <v>141</v>
      </c>
      <c r="C27" s="151"/>
      <c r="D27" s="151"/>
      <c r="E27" s="152"/>
      <c r="F27" s="166">
        <f>SUM(F25:F26)</f>
        <v>0</v>
      </c>
    </row>
    <row r="28" spans="2:6" x14ac:dyDescent="0.25">
      <c r="B28" s="158" t="s">
        <v>142</v>
      </c>
      <c r="C28" s="148"/>
      <c r="D28" s="149"/>
      <c r="E28" s="150"/>
      <c r="F28" s="159"/>
    </row>
    <row r="29" spans="2:6" x14ac:dyDescent="0.25">
      <c r="B29" s="164" t="s">
        <v>143</v>
      </c>
      <c r="C29" s="137" t="s">
        <v>124</v>
      </c>
      <c r="D29" s="137"/>
      <c r="E29" s="23">
        <v>8410</v>
      </c>
      <c r="F29" s="161">
        <f t="shared" si="0"/>
        <v>0</v>
      </c>
    </row>
    <row r="30" spans="2:6" ht="15.75" x14ac:dyDescent="0.25">
      <c r="B30" s="165" t="s">
        <v>144</v>
      </c>
      <c r="C30" s="151"/>
      <c r="D30" s="151"/>
      <c r="E30" s="152"/>
      <c r="F30" s="166">
        <f>SUM(F29)</f>
        <v>0</v>
      </c>
    </row>
    <row r="31" spans="2:6" x14ac:dyDescent="0.25">
      <c r="B31" s="158" t="s">
        <v>145</v>
      </c>
      <c r="C31" s="148"/>
      <c r="D31" s="149"/>
      <c r="E31" s="150"/>
      <c r="F31" s="159"/>
    </row>
    <row r="32" spans="2:6" x14ac:dyDescent="0.25">
      <c r="B32" s="164" t="s">
        <v>146</v>
      </c>
      <c r="C32" s="137" t="s">
        <v>147</v>
      </c>
      <c r="D32" s="137"/>
      <c r="E32" s="23">
        <v>17174</v>
      </c>
      <c r="F32" s="161">
        <f t="shared" si="0"/>
        <v>0</v>
      </c>
    </row>
    <row r="33" spans="2:6" x14ac:dyDescent="0.25">
      <c r="B33" s="164" t="s">
        <v>148</v>
      </c>
      <c r="C33" s="137" t="s">
        <v>147</v>
      </c>
      <c r="D33" s="137"/>
      <c r="E33" s="23">
        <v>27525</v>
      </c>
      <c r="F33" s="161">
        <f t="shared" si="0"/>
        <v>0</v>
      </c>
    </row>
    <row r="34" spans="2:6" x14ac:dyDescent="0.25">
      <c r="B34" s="164" t="s">
        <v>149</v>
      </c>
      <c r="C34" s="137" t="s">
        <v>147</v>
      </c>
      <c r="D34" s="137"/>
      <c r="E34" s="23">
        <v>38369</v>
      </c>
      <c r="F34" s="161">
        <f t="shared" si="0"/>
        <v>0</v>
      </c>
    </row>
    <row r="35" spans="2:6" x14ac:dyDescent="0.25">
      <c r="B35" s="164" t="s">
        <v>150</v>
      </c>
      <c r="C35" s="137" t="s">
        <v>147</v>
      </c>
      <c r="D35" s="137"/>
      <c r="E35" s="23">
        <v>60580</v>
      </c>
      <c r="F35" s="161">
        <f t="shared" si="0"/>
        <v>0</v>
      </c>
    </row>
    <row r="36" spans="2:6" x14ac:dyDescent="0.25">
      <c r="B36" s="164" t="s">
        <v>151</v>
      </c>
      <c r="C36" s="137" t="s">
        <v>124</v>
      </c>
      <c r="D36" s="137"/>
      <c r="E36" s="23">
        <v>115903</v>
      </c>
      <c r="F36" s="161">
        <f t="shared" si="0"/>
        <v>0</v>
      </c>
    </row>
    <row r="37" spans="2:6" x14ac:dyDescent="0.25">
      <c r="B37" s="164" t="s">
        <v>152</v>
      </c>
      <c r="C37" s="137" t="s">
        <v>147</v>
      </c>
      <c r="D37" s="137"/>
      <c r="E37" s="23">
        <v>21669</v>
      </c>
      <c r="F37" s="161">
        <f t="shared" si="0"/>
        <v>0</v>
      </c>
    </row>
    <row r="38" spans="2:6" x14ac:dyDescent="0.25">
      <c r="B38" s="164" t="s">
        <v>153</v>
      </c>
      <c r="C38" s="137" t="s">
        <v>147</v>
      </c>
      <c r="D38" s="137"/>
      <c r="E38" s="23">
        <v>32019</v>
      </c>
      <c r="F38" s="161">
        <f t="shared" si="0"/>
        <v>0</v>
      </c>
    </row>
    <row r="39" spans="2:6" x14ac:dyDescent="0.25">
      <c r="B39" s="164" t="s">
        <v>154</v>
      </c>
      <c r="C39" s="137" t="s">
        <v>147</v>
      </c>
      <c r="D39" s="137"/>
      <c r="E39" s="23">
        <v>42890</v>
      </c>
      <c r="F39" s="161">
        <f t="shared" si="0"/>
        <v>0</v>
      </c>
    </row>
    <row r="40" spans="2:6" x14ac:dyDescent="0.25">
      <c r="B40" s="164" t="s">
        <v>155</v>
      </c>
      <c r="C40" s="137" t="s">
        <v>147</v>
      </c>
      <c r="D40" s="137"/>
      <c r="E40" s="23">
        <v>65074</v>
      </c>
      <c r="F40" s="161">
        <f t="shared" si="0"/>
        <v>0</v>
      </c>
    </row>
    <row r="41" spans="2:6" x14ac:dyDescent="0.25">
      <c r="B41" s="164" t="s">
        <v>156</v>
      </c>
      <c r="C41" s="137" t="s">
        <v>147</v>
      </c>
      <c r="D41" s="137"/>
      <c r="E41" s="23">
        <v>440919</v>
      </c>
      <c r="F41" s="161">
        <f t="shared" si="0"/>
        <v>0</v>
      </c>
    </row>
    <row r="42" spans="2:6" ht="15.75" x14ac:dyDescent="0.25">
      <c r="B42" s="165" t="s">
        <v>157</v>
      </c>
      <c r="C42" s="151"/>
      <c r="D42" s="151"/>
      <c r="E42" s="152"/>
      <c r="F42" s="166">
        <f>SUM(F32:F41)</f>
        <v>0</v>
      </c>
    </row>
    <row r="43" spans="2:6" x14ac:dyDescent="0.25">
      <c r="B43" s="158" t="s">
        <v>158</v>
      </c>
      <c r="C43" s="148"/>
      <c r="D43" s="149"/>
      <c r="E43" s="150"/>
      <c r="F43" s="159"/>
    </row>
    <row r="44" spans="2:6" x14ac:dyDescent="0.25">
      <c r="B44" s="164" t="s">
        <v>159</v>
      </c>
      <c r="C44" s="137" t="s">
        <v>147</v>
      </c>
      <c r="D44" s="137"/>
      <c r="E44" s="23">
        <v>81831</v>
      </c>
      <c r="F44" s="161">
        <f t="shared" si="0"/>
        <v>0</v>
      </c>
    </row>
    <row r="45" spans="2:6" x14ac:dyDescent="0.25">
      <c r="B45" s="164" t="s">
        <v>160</v>
      </c>
      <c r="C45" s="137" t="s">
        <v>147</v>
      </c>
      <c r="D45" s="137"/>
      <c r="E45" s="23">
        <v>33949</v>
      </c>
      <c r="F45" s="161">
        <f t="shared" si="0"/>
        <v>0</v>
      </c>
    </row>
    <row r="46" spans="2:6" x14ac:dyDescent="0.25">
      <c r="B46" s="164" t="s">
        <v>161</v>
      </c>
      <c r="C46" s="137" t="s">
        <v>118</v>
      </c>
      <c r="D46" s="137"/>
      <c r="E46" s="23">
        <v>56510</v>
      </c>
      <c r="F46" s="161">
        <f t="shared" si="0"/>
        <v>0</v>
      </c>
    </row>
    <row r="47" spans="2:6" x14ac:dyDescent="0.25">
      <c r="B47" s="164" t="s">
        <v>162</v>
      </c>
      <c r="C47" s="137" t="s">
        <v>118</v>
      </c>
      <c r="D47" s="137"/>
      <c r="E47" s="23">
        <v>2781</v>
      </c>
      <c r="F47" s="161">
        <f t="shared" si="0"/>
        <v>0</v>
      </c>
    </row>
    <row r="48" spans="2:6" ht="15.75" x14ac:dyDescent="0.25">
      <c r="B48" s="165" t="s">
        <v>163</v>
      </c>
      <c r="C48" s="151"/>
      <c r="D48" s="151"/>
      <c r="E48" s="152"/>
      <c r="F48" s="166">
        <f>SUM(F44:F47)</f>
        <v>0</v>
      </c>
    </row>
    <row r="49" spans="2:6" x14ac:dyDescent="0.25">
      <c r="B49" s="158" t="s">
        <v>164</v>
      </c>
      <c r="C49" s="148"/>
      <c r="D49" s="149"/>
      <c r="E49" s="150"/>
      <c r="F49" s="159"/>
    </row>
    <row r="50" spans="2:6" x14ac:dyDescent="0.25">
      <c r="B50" s="164" t="s">
        <v>165</v>
      </c>
      <c r="C50" s="137" t="s">
        <v>124</v>
      </c>
      <c r="D50" s="137"/>
      <c r="E50" s="23">
        <v>9417</v>
      </c>
      <c r="F50" s="161">
        <f t="shared" si="0"/>
        <v>0</v>
      </c>
    </row>
    <row r="51" spans="2:6" x14ac:dyDescent="0.25">
      <c r="B51" s="164" t="s">
        <v>166</v>
      </c>
      <c r="C51" s="137" t="s">
        <v>118</v>
      </c>
      <c r="D51" s="137"/>
      <c r="E51" s="23">
        <v>10000</v>
      </c>
      <c r="F51" s="161">
        <f t="shared" si="0"/>
        <v>0</v>
      </c>
    </row>
    <row r="52" spans="2:6" x14ac:dyDescent="0.25">
      <c r="B52" s="164" t="s">
        <v>167</v>
      </c>
      <c r="C52" s="137" t="s">
        <v>124</v>
      </c>
      <c r="D52" s="137"/>
      <c r="E52" s="23">
        <v>67046</v>
      </c>
      <c r="F52" s="161">
        <f t="shared" si="0"/>
        <v>0</v>
      </c>
    </row>
    <row r="53" spans="2:6" ht="15.75" x14ac:dyDescent="0.25">
      <c r="B53" s="165" t="s">
        <v>168</v>
      </c>
      <c r="C53" s="151"/>
      <c r="D53" s="151"/>
      <c r="E53" s="152"/>
      <c r="F53" s="166">
        <f>SUM(F50:F52)</f>
        <v>0</v>
      </c>
    </row>
    <row r="54" spans="2:6" ht="26.25" thickBot="1" x14ac:dyDescent="0.3">
      <c r="B54" s="167" t="s">
        <v>266</v>
      </c>
      <c r="C54" s="142"/>
      <c r="D54" s="142"/>
      <c r="E54" s="143"/>
      <c r="F54" s="168">
        <f>F9+F14+F20+F23+F27+F30+F42+F48+F53</f>
        <v>0</v>
      </c>
    </row>
  </sheetData>
  <mergeCells count="2">
    <mergeCell ref="B2:F2"/>
    <mergeCell ref="B1:F1"/>
  </mergeCell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B1:F26"/>
  <sheetViews>
    <sheetView zoomScale="115" zoomScaleNormal="115" workbookViewId="0">
      <selection activeCell="B1" sqref="B1:F1"/>
    </sheetView>
  </sheetViews>
  <sheetFormatPr baseColWidth="10" defaultColWidth="11.28515625" defaultRowHeight="15" x14ac:dyDescent="0.25"/>
  <cols>
    <col min="1" max="1" width="6.28515625" style="3" customWidth="1"/>
    <col min="2" max="2" width="50" style="3" customWidth="1"/>
    <col min="3" max="6" width="21.140625" style="3" customWidth="1"/>
    <col min="7" max="7" width="8.140625" style="3" customWidth="1"/>
    <col min="8" max="8" width="7.7109375" style="3" customWidth="1"/>
    <col min="9" max="16384" width="11.28515625" style="3"/>
  </cols>
  <sheetData>
    <row r="1" spans="2:6" ht="72.75" customHeight="1" thickBot="1" x14ac:dyDescent="0.3">
      <c r="B1" s="383" t="s">
        <v>267</v>
      </c>
      <c r="C1" s="384"/>
      <c r="D1" s="384"/>
      <c r="E1" s="384"/>
      <c r="F1" s="385"/>
    </row>
    <row r="2" spans="2:6" ht="18" x14ac:dyDescent="0.25">
      <c r="B2" s="386"/>
      <c r="C2" s="387"/>
      <c r="D2" s="387"/>
      <c r="E2" s="387"/>
      <c r="F2" s="388"/>
    </row>
    <row r="3" spans="2:6" ht="18.95" customHeight="1" x14ac:dyDescent="0.25">
      <c r="B3" s="157" t="s">
        <v>264</v>
      </c>
      <c r="C3" s="144" t="s">
        <v>100</v>
      </c>
      <c r="D3" s="145" t="s">
        <v>75</v>
      </c>
      <c r="E3" s="146" t="s">
        <v>265</v>
      </c>
      <c r="F3" s="147" t="s">
        <v>115</v>
      </c>
    </row>
    <row r="4" spans="2:6" ht="18.95" customHeight="1" x14ac:dyDescent="0.25">
      <c r="B4" s="194" t="s">
        <v>268</v>
      </c>
      <c r="C4" s="195"/>
      <c r="D4" s="195"/>
      <c r="E4" s="196"/>
      <c r="F4" s="197"/>
    </row>
    <row r="5" spans="2:6" ht="18.95" customHeight="1" x14ac:dyDescent="0.25">
      <c r="B5" s="182" t="s">
        <v>269</v>
      </c>
      <c r="C5" s="183"/>
      <c r="D5" s="183"/>
      <c r="E5" s="184"/>
      <c r="F5" s="185"/>
    </row>
    <row r="6" spans="2:6" ht="18.95" customHeight="1" x14ac:dyDescent="0.3">
      <c r="B6" s="169" t="s">
        <v>169</v>
      </c>
      <c r="C6" s="170" t="s">
        <v>170</v>
      </c>
      <c r="D6" s="171"/>
      <c r="E6" s="172">
        <v>51722</v>
      </c>
      <c r="F6" s="173">
        <f t="shared" ref="F6:F11" si="0">D6*E6</f>
        <v>0</v>
      </c>
    </row>
    <row r="7" spans="2:6" ht="18.95" customHeight="1" x14ac:dyDescent="0.3">
      <c r="B7" s="169" t="s">
        <v>171</v>
      </c>
      <c r="C7" s="170" t="s">
        <v>170</v>
      </c>
      <c r="D7" s="171"/>
      <c r="E7" s="172">
        <v>51722</v>
      </c>
      <c r="F7" s="173">
        <f t="shared" si="0"/>
        <v>0</v>
      </c>
    </row>
    <row r="8" spans="2:6" ht="18.95" customHeight="1" x14ac:dyDescent="0.3">
      <c r="B8" s="169" t="s">
        <v>172</v>
      </c>
      <c r="C8" s="170" t="s">
        <v>170</v>
      </c>
      <c r="D8" s="171"/>
      <c r="E8" s="172">
        <v>51722</v>
      </c>
      <c r="F8" s="173">
        <f t="shared" si="0"/>
        <v>0</v>
      </c>
    </row>
    <row r="9" spans="2:6" ht="18.95" customHeight="1" x14ac:dyDescent="0.3">
      <c r="B9" s="174" t="s">
        <v>173</v>
      </c>
      <c r="C9" s="170" t="s">
        <v>170</v>
      </c>
      <c r="D9" s="171"/>
      <c r="E9" s="172">
        <v>51722</v>
      </c>
      <c r="F9" s="173">
        <f t="shared" si="0"/>
        <v>0</v>
      </c>
    </row>
    <row r="10" spans="2:6" ht="32.25" customHeight="1" x14ac:dyDescent="0.3">
      <c r="B10" s="175" t="s">
        <v>174</v>
      </c>
      <c r="C10" s="170" t="s">
        <v>175</v>
      </c>
      <c r="D10" s="171">
        <v>4</v>
      </c>
      <c r="E10" s="172">
        <v>800000</v>
      </c>
      <c r="F10" s="173">
        <f t="shared" si="0"/>
        <v>3200000</v>
      </c>
    </row>
    <row r="11" spans="2:6" ht="18.95" customHeight="1" x14ac:dyDescent="0.3">
      <c r="B11" s="169" t="s">
        <v>176</v>
      </c>
      <c r="C11" s="170" t="s">
        <v>170</v>
      </c>
      <c r="D11" s="171"/>
      <c r="E11" s="172">
        <v>51722</v>
      </c>
      <c r="F11" s="173">
        <f t="shared" si="0"/>
        <v>0</v>
      </c>
    </row>
    <row r="12" spans="2:6" ht="18.95" customHeight="1" x14ac:dyDescent="0.25">
      <c r="B12" s="198" t="s">
        <v>177</v>
      </c>
      <c r="C12" s="199"/>
      <c r="D12" s="200"/>
      <c r="E12" s="201"/>
      <c r="F12" s="202">
        <f>SUM(F6:F11)</f>
        <v>3200000</v>
      </c>
    </row>
    <row r="13" spans="2:6" ht="18.95" customHeight="1" x14ac:dyDescent="0.25">
      <c r="B13" s="182" t="s">
        <v>270</v>
      </c>
      <c r="C13" s="183"/>
      <c r="D13" s="186"/>
      <c r="E13" s="187"/>
      <c r="F13" s="188"/>
    </row>
    <row r="14" spans="2:6" ht="18.95" customHeight="1" x14ac:dyDescent="0.3">
      <c r="B14" s="169" t="s">
        <v>178</v>
      </c>
      <c r="C14" s="170" t="s">
        <v>100</v>
      </c>
      <c r="D14" s="171"/>
      <c r="E14" s="178">
        <v>2500</v>
      </c>
      <c r="F14" s="179">
        <f>D14*E14</f>
        <v>0</v>
      </c>
    </row>
    <row r="15" spans="2:6" ht="18.95" customHeight="1" x14ac:dyDescent="0.3">
      <c r="B15" s="169" t="s">
        <v>179</v>
      </c>
      <c r="C15" s="170" t="s">
        <v>180</v>
      </c>
      <c r="D15" s="171"/>
      <c r="E15" s="178">
        <v>40000</v>
      </c>
      <c r="F15" s="173">
        <f>D15*E15</f>
        <v>0</v>
      </c>
    </row>
    <row r="16" spans="2:6" ht="18.95" customHeight="1" x14ac:dyDescent="0.3">
      <c r="B16" s="169" t="s">
        <v>181</v>
      </c>
      <c r="C16" s="170" t="s">
        <v>147</v>
      </c>
      <c r="D16" s="171"/>
      <c r="E16" s="178">
        <v>38396</v>
      </c>
      <c r="F16" s="173"/>
    </row>
    <row r="17" spans="2:6" ht="18.95" customHeight="1" x14ac:dyDescent="0.3">
      <c r="B17" s="169" t="s">
        <v>182</v>
      </c>
      <c r="C17" s="170" t="s">
        <v>183</v>
      </c>
      <c r="D17" s="171"/>
      <c r="E17" s="178">
        <v>4500</v>
      </c>
      <c r="F17" s="173">
        <v>72000</v>
      </c>
    </row>
    <row r="18" spans="2:6" ht="18.95" customHeight="1" x14ac:dyDescent="0.3">
      <c r="B18" s="176" t="s">
        <v>184</v>
      </c>
      <c r="C18" s="170"/>
      <c r="D18" s="171"/>
      <c r="E18" s="178"/>
      <c r="F18" s="177">
        <f>SUM(F14:F17)</f>
        <v>72000</v>
      </c>
    </row>
    <row r="19" spans="2:6" ht="18.95" customHeight="1" x14ac:dyDescent="0.25">
      <c r="B19" s="198" t="s">
        <v>271</v>
      </c>
      <c r="C19" s="199"/>
      <c r="D19" s="200"/>
      <c r="E19" s="203"/>
      <c r="F19" s="202">
        <f>F12+F18</f>
        <v>3272000</v>
      </c>
    </row>
    <row r="20" spans="2:6" ht="18.95" customHeight="1" x14ac:dyDescent="0.25">
      <c r="B20" s="182" t="s">
        <v>272</v>
      </c>
      <c r="C20" s="183"/>
      <c r="D20" s="186"/>
      <c r="E20" s="187"/>
      <c r="F20" s="188"/>
    </row>
    <row r="21" spans="2:6" ht="18.95" customHeight="1" x14ac:dyDescent="0.3">
      <c r="B21" s="169" t="s">
        <v>185</v>
      </c>
      <c r="C21" s="170" t="s">
        <v>102</v>
      </c>
      <c r="D21" s="171">
        <v>1</v>
      </c>
      <c r="E21" s="178">
        <v>450000</v>
      </c>
      <c r="F21" s="173">
        <f>D21*E21</f>
        <v>450000</v>
      </c>
    </row>
    <row r="22" spans="2:6" ht="18.95" customHeight="1" x14ac:dyDescent="0.3">
      <c r="B22" s="169" t="s">
        <v>186</v>
      </c>
      <c r="C22" s="170" t="s">
        <v>187</v>
      </c>
      <c r="D22" s="180">
        <v>0.2</v>
      </c>
      <c r="E22" s="178"/>
      <c r="F22" s="173">
        <f>F19*D22</f>
        <v>654400</v>
      </c>
    </row>
    <row r="23" spans="2:6" ht="18.95" customHeight="1" x14ac:dyDescent="0.3">
      <c r="B23" s="181" t="s">
        <v>188</v>
      </c>
      <c r="C23" s="170" t="s">
        <v>187</v>
      </c>
      <c r="D23" s="180">
        <v>0.05</v>
      </c>
      <c r="E23" s="178"/>
      <c r="F23" s="179">
        <f>F12*D23</f>
        <v>160000</v>
      </c>
    </row>
    <row r="24" spans="2:6" ht="18.95" customHeight="1" x14ac:dyDescent="0.25">
      <c r="B24" s="198" t="s">
        <v>273</v>
      </c>
      <c r="C24" s="199"/>
      <c r="D24" s="200"/>
      <c r="E24" s="203"/>
      <c r="F24" s="202">
        <f>SUM(F21:F23)</f>
        <v>1264400</v>
      </c>
    </row>
    <row r="25" spans="2:6" ht="18.95" customHeight="1" x14ac:dyDescent="0.25">
      <c r="B25" s="198" t="s">
        <v>274</v>
      </c>
      <c r="C25" s="199"/>
      <c r="D25" s="200"/>
      <c r="E25" s="203"/>
      <c r="F25" s="202">
        <f>F19+F24</f>
        <v>4536400</v>
      </c>
    </row>
    <row r="26" spans="2:6" ht="18.95" customHeight="1" thickBot="1" x14ac:dyDescent="0.3">
      <c r="B26" s="189" t="s">
        <v>275</v>
      </c>
      <c r="C26" s="190"/>
      <c r="D26" s="191"/>
      <c r="E26" s="192"/>
      <c r="F26" s="193">
        <f>F2+F25</f>
        <v>4536400</v>
      </c>
    </row>
  </sheetData>
  <mergeCells count="2">
    <mergeCell ref="B1:F1"/>
    <mergeCell ref="B2:F2"/>
  </mergeCell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B1:F11"/>
  <sheetViews>
    <sheetView zoomScale="130" zoomScaleNormal="130" workbookViewId="0">
      <selection activeCell="B7" sqref="B7"/>
    </sheetView>
  </sheetViews>
  <sheetFormatPr baseColWidth="10" defaultColWidth="11.28515625" defaultRowHeight="15" x14ac:dyDescent="0.25"/>
  <cols>
    <col min="1" max="1" width="11.28515625" style="3"/>
    <col min="2" max="2" width="31.85546875" style="3" customWidth="1"/>
    <col min="3" max="4" width="11.28515625" style="3"/>
    <col min="5" max="5" width="19.7109375" style="3" customWidth="1"/>
    <col min="6" max="6" width="26.140625" style="3" customWidth="1"/>
    <col min="7" max="16384" width="11.28515625" style="3"/>
  </cols>
  <sheetData>
    <row r="1" spans="2:6" ht="79.5" customHeight="1" x14ac:dyDescent="0.25">
      <c r="B1" s="389" t="s">
        <v>276</v>
      </c>
      <c r="C1" s="390"/>
      <c r="D1" s="390"/>
      <c r="E1" s="390"/>
      <c r="F1" s="391"/>
    </row>
    <row r="2" spans="2:6" ht="27" customHeight="1" x14ac:dyDescent="0.25">
      <c r="B2" s="212" t="s">
        <v>189</v>
      </c>
      <c r="C2" s="213" t="s">
        <v>100</v>
      </c>
      <c r="D2" s="213" t="s">
        <v>75</v>
      </c>
      <c r="E2" s="213" t="s">
        <v>190</v>
      </c>
      <c r="F2" s="214" t="s">
        <v>115</v>
      </c>
    </row>
    <row r="3" spans="2:6" x14ac:dyDescent="0.25">
      <c r="B3" s="204" t="s">
        <v>191</v>
      </c>
      <c r="C3" s="205" t="s">
        <v>192</v>
      </c>
      <c r="D3" s="205">
        <v>0.6</v>
      </c>
      <c r="E3" s="206">
        <v>6900000</v>
      </c>
      <c r="F3" s="207">
        <f>(E3*D3)*2</f>
        <v>8280000</v>
      </c>
    </row>
    <row r="4" spans="2:6" x14ac:dyDescent="0.25">
      <c r="B4" s="204" t="s">
        <v>84</v>
      </c>
      <c r="C4" s="205" t="s">
        <v>192</v>
      </c>
      <c r="D4" s="205">
        <v>0.6</v>
      </c>
      <c r="E4" s="206">
        <v>2000000</v>
      </c>
      <c r="F4" s="207">
        <f t="shared" ref="F4:F7" si="0">E4*D4</f>
        <v>1200000</v>
      </c>
    </row>
    <row r="5" spans="2:6" x14ac:dyDescent="0.25">
      <c r="B5" s="204" t="s">
        <v>85</v>
      </c>
      <c r="C5" s="205" t="s">
        <v>192</v>
      </c>
      <c r="D5" s="205">
        <v>1.8</v>
      </c>
      <c r="E5" s="206">
        <v>1500000</v>
      </c>
      <c r="F5" s="207">
        <f t="shared" si="0"/>
        <v>2700000</v>
      </c>
    </row>
    <row r="6" spans="2:6" x14ac:dyDescent="0.25">
      <c r="B6" s="204" t="s">
        <v>193</v>
      </c>
      <c r="C6" s="205" t="s">
        <v>192</v>
      </c>
      <c r="D6" s="205">
        <v>1</v>
      </c>
      <c r="E6" s="206">
        <v>6900000</v>
      </c>
      <c r="F6" s="207">
        <f>(E6*D6)*2</f>
        <v>13800000</v>
      </c>
    </row>
    <row r="7" spans="2:6" x14ac:dyDescent="0.25">
      <c r="B7" s="204" t="s">
        <v>194</v>
      </c>
      <c r="C7" s="205" t="s">
        <v>192</v>
      </c>
      <c r="D7" s="205">
        <v>0.75</v>
      </c>
      <c r="E7" s="206">
        <v>2000000</v>
      </c>
      <c r="F7" s="207">
        <f t="shared" si="0"/>
        <v>1500000</v>
      </c>
    </row>
    <row r="8" spans="2:6" x14ac:dyDescent="0.25">
      <c r="B8" s="204"/>
      <c r="C8" s="205"/>
      <c r="D8" s="205"/>
      <c r="E8" s="206"/>
      <c r="F8" s="207"/>
    </row>
    <row r="9" spans="2:6" x14ac:dyDescent="0.25">
      <c r="B9" s="204"/>
      <c r="C9" s="205"/>
      <c r="D9" s="205"/>
      <c r="E9" s="208"/>
      <c r="F9" s="209">
        <f>SUM(F3:F7)</f>
        <v>27480000</v>
      </c>
    </row>
    <row r="10" spans="2:6" x14ac:dyDescent="0.25">
      <c r="B10" s="210" t="s">
        <v>195</v>
      </c>
      <c r="C10" s="205" t="s">
        <v>105</v>
      </c>
      <c r="D10" s="205">
        <v>16</v>
      </c>
      <c r="E10" s="208">
        <v>1000000</v>
      </c>
      <c r="F10" s="207">
        <f>E10*D10</f>
        <v>16000000</v>
      </c>
    </row>
    <row r="11" spans="2:6" s="211" customFormat="1" ht="19.5" thickBot="1" x14ac:dyDescent="0.35">
      <c r="B11" s="215" t="s">
        <v>277</v>
      </c>
      <c r="C11" s="216"/>
      <c r="D11" s="216"/>
      <c r="E11" s="217"/>
      <c r="F11" s="218">
        <f>F9+F10</f>
        <v>43480000</v>
      </c>
    </row>
  </sheetData>
  <mergeCells count="1">
    <mergeCell ref="B1:F1"/>
  </mergeCells>
  <pageMargins left="0.7" right="0.7" top="0.75" bottom="0.75" header="0.3" footer="0.3"/>
  <pageSetup orientation="portrait" r:id="rId1"/>
  <ignoredErrors>
    <ignoredError sqref="F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Léame</vt:lpstr>
      <vt:lpstr>Plan de acción</vt:lpstr>
      <vt:lpstr>Temporalidad</vt:lpstr>
      <vt:lpstr>Responsables</vt:lpstr>
      <vt:lpstr>$Preoperativa</vt:lpstr>
      <vt:lpstr>$Operativo</vt:lpstr>
      <vt:lpstr>$Mantenimiento</vt:lpstr>
      <vt:lpstr>$S&amp;E</vt:lpstr>
      <vt:lpstr>Plan de compra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Nasson Cendales Pardo</cp:lastModifiedBy>
  <cp:revision/>
  <dcterms:created xsi:type="dcterms:W3CDTF">2022-01-28T00:53:03Z</dcterms:created>
  <dcterms:modified xsi:type="dcterms:W3CDTF">2022-04-01T15:06:24Z</dcterms:modified>
  <cp:category/>
  <cp:contentStatus/>
</cp:coreProperties>
</file>