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ristian/Downloads/"/>
    </mc:Choice>
  </mc:AlternateContent>
  <xr:revisionPtr revIDLastSave="0" documentId="13_ncr:1_{B28FB21B-8755-E84D-BFB3-6BA9B4547CAA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Portada" sheetId="5" r:id="rId1"/>
    <sheet name="Léame" sheetId="7" r:id="rId2"/>
    <sheet name="Plan de acción" sheetId="1" r:id="rId3"/>
    <sheet name="Temporalidad" sheetId="10" r:id="rId4"/>
    <sheet name="Responsables" sheetId="6" r:id="rId5"/>
    <sheet name="$Preoperativa" sheetId="4" r:id="rId6"/>
    <sheet name="$Operativo" sheetId="3" r:id="rId7"/>
    <sheet name="$Mantenimiento" sheetId="9" r:id="rId8"/>
    <sheet name="$S&amp;E" sheetId="12" r:id="rId9"/>
    <sheet name="Plan de compra" sheetId="8" r:id="rId10"/>
  </sheets>
  <externalReferences>
    <externalReference r:id="rId11"/>
  </externalReferenc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6" i="9" l="1"/>
  <c r="F46" i="9" s="1"/>
  <c r="E45" i="9"/>
  <c r="F45" i="9" s="1"/>
  <c r="E41" i="9"/>
  <c r="F41" i="9" s="1"/>
  <c r="E40" i="9"/>
  <c r="F40" i="9" s="1"/>
  <c r="C37" i="9"/>
  <c r="E32" i="9"/>
  <c r="E33" i="9" s="1"/>
  <c r="E34" i="9" s="1"/>
  <c r="F31" i="9"/>
  <c r="H21" i="4"/>
  <c r="H14" i="4"/>
  <c r="H15" i="4"/>
  <c r="H16" i="4"/>
  <c r="G7" i="6"/>
  <c r="G8" i="6"/>
  <c r="G12" i="6"/>
  <c r="G11" i="6"/>
  <c r="G10" i="6"/>
  <c r="G9" i="6"/>
  <c r="G6" i="6"/>
  <c r="G5" i="6"/>
  <c r="G4" i="6"/>
  <c r="G3" i="6"/>
  <c r="F112" i="3"/>
  <c r="G117" i="3"/>
  <c r="F117" i="3" s="1"/>
  <c r="E117" i="3"/>
  <c r="D117" i="3"/>
  <c r="G116" i="3"/>
  <c r="F116" i="3" s="1"/>
  <c r="E116" i="3"/>
  <c r="D116" i="3"/>
  <c r="G112" i="3"/>
  <c r="E111" i="3"/>
  <c r="D111" i="3"/>
  <c r="F111" i="3" s="1"/>
  <c r="G111" i="3" s="1"/>
  <c r="B111" i="3"/>
  <c r="C111" i="3" s="1"/>
  <c r="D110" i="3"/>
  <c r="E110" i="3"/>
  <c r="B110" i="3"/>
  <c r="C110" i="3" s="1"/>
  <c r="E109" i="3"/>
  <c r="D109" i="3"/>
  <c r="F109" i="3" s="1"/>
  <c r="G109" i="3" s="1"/>
  <c r="B109" i="3"/>
  <c r="C109" i="3" s="1"/>
  <c r="E108" i="3"/>
  <c r="D108" i="3"/>
  <c r="F108" i="3" s="1"/>
  <c r="G108" i="3" s="1"/>
  <c r="B108" i="3"/>
  <c r="C108" i="3" s="1"/>
  <c r="E107" i="3"/>
  <c r="D107" i="3"/>
  <c r="F107" i="3" s="1"/>
  <c r="G107" i="3" s="1"/>
  <c r="B107" i="3"/>
  <c r="C107" i="3" s="1"/>
  <c r="E106" i="3"/>
  <c r="F106" i="3"/>
  <c r="G106" i="3" s="1"/>
  <c r="B106" i="3"/>
  <c r="C106" i="3" s="1"/>
  <c r="E105" i="3"/>
  <c r="D105" i="3"/>
  <c r="B105" i="3"/>
  <c r="C105" i="3" s="1"/>
  <c r="E104" i="3"/>
  <c r="F104" i="3" s="1"/>
  <c r="G104" i="3" s="1"/>
  <c r="D104" i="3"/>
  <c r="B104" i="3"/>
  <c r="C104" i="3" s="1"/>
  <c r="E103" i="3"/>
  <c r="F103" i="3" s="1"/>
  <c r="G103" i="3" s="1"/>
  <c r="D103" i="3"/>
  <c r="B103" i="3"/>
  <c r="C103" i="3" s="1"/>
  <c r="E102" i="3"/>
  <c r="F102" i="3" s="1"/>
  <c r="B102" i="3"/>
  <c r="C102" i="3" s="1"/>
  <c r="E101" i="3"/>
  <c r="D101" i="3"/>
  <c r="D99" i="3"/>
  <c r="E98" i="3"/>
  <c r="F98" i="3" s="1"/>
  <c r="G98" i="3" s="1"/>
  <c r="E97" i="3"/>
  <c r="F97" i="3" s="1"/>
  <c r="G97" i="3" s="1"/>
  <c r="E96" i="3"/>
  <c r="F96" i="3"/>
  <c r="G96" i="3" s="1"/>
  <c r="E95" i="3"/>
  <c r="F95" i="3"/>
  <c r="G95" i="3"/>
  <c r="E94" i="3"/>
  <c r="F94" i="3" s="1"/>
  <c r="G94" i="3" s="1"/>
  <c r="E93" i="3"/>
  <c r="F93" i="3" s="1"/>
  <c r="G93" i="3" s="1"/>
  <c r="E92" i="3"/>
  <c r="F92" i="3"/>
  <c r="G92" i="3" s="1"/>
  <c r="E91" i="3"/>
  <c r="F91" i="3" s="1"/>
  <c r="G91" i="3" s="1"/>
  <c r="E90" i="3"/>
  <c r="F90" i="3" s="1"/>
  <c r="G90" i="3" s="1"/>
  <c r="E89" i="3"/>
  <c r="F89" i="3" s="1"/>
  <c r="G89" i="3" s="1"/>
  <c r="E88" i="3"/>
  <c r="F88" i="3"/>
  <c r="G88" i="3" s="1"/>
  <c r="E87" i="3"/>
  <c r="F87" i="3"/>
  <c r="G87" i="3" s="1"/>
  <c r="E86" i="3"/>
  <c r="F86" i="3" s="1"/>
  <c r="G86" i="3" s="1"/>
  <c r="E85" i="3"/>
  <c r="F85" i="3" s="1"/>
  <c r="F101" i="3"/>
  <c r="G101" i="3"/>
  <c r="F19" i="9"/>
  <c r="F13" i="9"/>
  <c r="F15" i="9" s="1"/>
  <c r="F12" i="9"/>
  <c r="D10" i="9"/>
  <c r="F9" i="9"/>
  <c r="F8" i="9"/>
  <c r="F7" i="9"/>
  <c r="F6" i="9"/>
  <c r="F5" i="9"/>
  <c r="G78" i="3"/>
  <c r="G77" i="3"/>
  <c r="G76" i="3"/>
  <c r="G75" i="3"/>
  <c r="G74" i="3"/>
  <c r="G73" i="3"/>
  <c r="G70" i="3"/>
  <c r="G69" i="3"/>
  <c r="G68" i="3"/>
  <c r="G67" i="3"/>
  <c r="G66" i="3"/>
  <c r="E50" i="3"/>
  <c r="F50" i="3" s="1"/>
  <c r="E49" i="3"/>
  <c r="F49" i="3" s="1"/>
  <c r="E45" i="3"/>
  <c r="F45" i="3" s="1"/>
  <c r="E44" i="3"/>
  <c r="F44" i="3" s="1"/>
  <c r="C41" i="3"/>
  <c r="E36" i="3"/>
  <c r="E37" i="3" s="1"/>
  <c r="F35" i="3"/>
  <c r="F24" i="3"/>
  <c r="F19" i="3"/>
  <c r="F18" i="3"/>
  <c r="D17" i="3"/>
  <c r="F17" i="3"/>
  <c r="F16" i="3"/>
  <c r="D14" i="3"/>
  <c r="F13" i="3"/>
  <c r="F12" i="3"/>
  <c r="F11" i="3"/>
  <c r="F14" i="3" s="1"/>
  <c r="F26" i="3" s="1"/>
  <c r="F10" i="3"/>
  <c r="E44" i="6"/>
  <c r="D44" i="6"/>
  <c r="D37" i="6"/>
  <c r="D36" i="6"/>
  <c r="D35" i="6"/>
  <c r="D34" i="6"/>
  <c r="D33" i="6"/>
  <c r="D32" i="6"/>
  <c r="D31" i="6"/>
  <c r="C31" i="6"/>
  <c r="D30" i="6"/>
  <c r="D29" i="6"/>
  <c r="D28" i="6"/>
  <c r="D27" i="6"/>
  <c r="D26" i="6"/>
  <c r="E23" i="6"/>
  <c r="D38" i="6" s="1"/>
  <c r="F36" i="3"/>
  <c r="H8" i="4"/>
  <c r="H9" i="4"/>
  <c r="H10" i="4"/>
  <c r="H11" i="4"/>
  <c r="H17" i="4" s="1"/>
  <c r="H12" i="4"/>
  <c r="H13" i="4"/>
  <c r="H7" i="4"/>
  <c r="H26" i="4"/>
  <c r="H25" i="4"/>
  <c r="H24" i="4"/>
  <c r="H23" i="4"/>
  <c r="H22" i="4"/>
  <c r="H20" i="4"/>
  <c r="H19" i="4"/>
  <c r="F37" i="3" l="1"/>
  <c r="E38" i="3"/>
  <c r="F38" i="3" s="1"/>
  <c r="F20" i="3"/>
  <c r="G71" i="3"/>
  <c r="F10" i="9"/>
  <c r="F110" i="3"/>
  <c r="G110" i="3" s="1"/>
  <c r="F32" i="9"/>
  <c r="F47" i="9"/>
  <c r="F50" i="9" s="1"/>
  <c r="G79" i="3"/>
  <c r="F105" i="3"/>
  <c r="G105" i="3" s="1"/>
  <c r="H32" i="4"/>
  <c r="H33" i="4" s="1"/>
  <c r="H34" i="4" s="1"/>
  <c r="H35" i="4" s="1"/>
  <c r="F44" i="6"/>
  <c r="F51" i="3"/>
  <c r="F54" i="3" s="1"/>
  <c r="C38" i="6"/>
  <c r="C40" i="6" s="1"/>
  <c r="D40" i="6"/>
  <c r="F34" i="9"/>
  <c r="E35" i="9"/>
  <c r="F35" i="9" s="1"/>
  <c r="F21" i="9"/>
  <c r="F16" i="9"/>
  <c r="F41" i="3"/>
  <c r="F53" i="3" s="1"/>
  <c r="F55" i="3" s="1"/>
  <c r="F56" i="3" s="1"/>
  <c r="F58" i="3" s="1"/>
  <c r="F99" i="3"/>
  <c r="G85" i="3"/>
  <c r="G99" i="3" s="1"/>
  <c r="G102" i="3"/>
  <c r="G113" i="3" s="1"/>
  <c r="F113" i="3"/>
  <c r="E39" i="3"/>
  <c r="F39" i="3" s="1"/>
  <c r="F33" i="9"/>
  <c r="F21" i="3"/>
  <c r="F37" i="9" l="1"/>
  <c r="F49" i="9" s="1"/>
  <c r="F51" i="9" s="1"/>
  <c r="F52" i="9" s="1"/>
  <c r="F54" i="9" s="1"/>
  <c r="H36" i="4"/>
  <c r="H37" i="4" s="1"/>
  <c r="F20" i="9"/>
  <c r="F22" i="9" s="1"/>
  <c r="F23" i="9" s="1"/>
  <c r="F24" i="9" s="1"/>
  <c r="E25" i="3"/>
  <c r="F25" i="3" s="1"/>
  <c r="F27" i="3" s="1"/>
  <c r="F28" i="3" s="1"/>
  <c r="G114" i="3"/>
  <c r="F114" i="3"/>
  <c r="F118" i="3" l="1"/>
  <c r="F119" i="3" s="1"/>
  <c r="F120" i="3" s="1"/>
  <c r="G118" i="3"/>
  <c r="G119" i="3" s="1"/>
  <c r="G12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Tipo de personal: personas requeridas para la ejecución del proyecto ya sean calificadas, semicalificadas y no calificadas.
</t>
        </r>
      </text>
    </comment>
    <comment ref="C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Cantidad: número de personas requeridas por tipo de personal, para el cumplimiento de los objetivos</t>
        </r>
      </text>
    </comment>
    <comment ref="E2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Tiempo: cantidad de tiempo en el que debe estar involucrado el equipo de trabajo (meses, semanas, días)
</t>
        </r>
      </text>
    </comment>
    <comment ref="F2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Costos de Personal: incluye salarios y prestaciones sociales, en este item se debe diferenciar el tipo de contratación: contrato laboral o prestación de servicios.
Los valores unitarios son establecidos por el proyecto y los recursos que se dispongan</t>
        </r>
      </text>
    </comment>
    <comment ref="G2" authorId="0" shapeId="0" xr:uid="{00000000-0006-0000-0400-000005000000}">
      <text>
        <r>
          <rPr>
            <b/>
            <sz val="9"/>
            <color rgb="FF000000"/>
            <rFont val="Tahoma"/>
            <family val="2"/>
          </rPr>
          <t>Usuario: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Para Obtener este valor, seguir fórmula de cálculo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C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El tipo de personal están relacionadas y descritas en la pestaña de responsables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Alejandro Guauque Diaz</author>
  </authors>
  <commentList>
    <comment ref="D11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German Romero Quintero:</t>
        </r>
        <r>
          <rPr>
            <sz val="9"/>
            <color indexed="81"/>
            <rFont val="Tahoma"/>
            <family val="2"/>
          </rPr>
          <t xml:space="preserve">
Hacer un análisis por unidad geomorfológica, se pueden guiar por el mapa de unidades de suelo que tiene el IGAC en su geoportal, o guiarse por criterios técnicos geomorfológicos.</t>
        </r>
      </text>
    </comment>
  </commentList>
</comments>
</file>

<file path=xl/sharedStrings.xml><?xml version="1.0" encoding="utf-8"?>
<sst xmlns="http://schemas.openxmlformats.org/spreadsheetml/2006/main" count="538" uniqueCount="340">
  <si>
    <t>Ver Plan de acción</t>
  </si>
  <si>
    <t>Ver responsables</t>
  </si>
  <si>
    <t>Dentro del plan de acción se incluyen la columna de fechas, haciendo referencia a cronogramas proyectados para el cumplimiento de la actividad, que a su vez están asociadas a un lapso de tiempo, de corto, mediano y largo plazo (columna de temporalidad).</t>
  </si>
  <si>
    <t>Ver temporalidad</t>
  </si>
  <si>
    <t>Se presenta un formato a manera de ejemplo para la construcción de un presupuesto pre-operativo</t>
  </si>
  <si>
    <t>Ver presupuestos preoperativo</t>
  </si>
  <si>
    <t>Ver presupuestos operativo</t>
  </si>
  <si>
    <t>Ver presupuesto de mantenimiento</t>
  </si>
  <si>
    <t>Ver presupuesto de S&amp;E</t>
  </si>
  <si>
    <t>Ver Plan de compras</t>
  </si>
  <si>
    <t>Regresar instructivo</t>
  </si>
  <si>
    <t>Fase</t>
  </si>
  <si>
    <t>Etapa</t>
  </si>
  <si>
    <t>Actividades</t>
  </si>
  <si>
    <t>Hitos</t>
  </si>
  <si>
    <t>Fecha de entrega</t>
  </si>
  <si>
    <t>Temporalidad</t>
  </si>
  <si>
    <t>Responsables</t>
  </si>
  <si>
    <t>Presupuesto</t>
  </si>
  <si>
    <t>Pre-operativas</t>
  </si>
  <si>
    <t>Preparación</t>
  </si>
  <si>
    <t>Caracterización y análisis del territorio</t>
  </si>
  <si>
    <t>Fecha de inicio del proyecto</t>
  </si>
  <si>
    <t>Corto Plazo</t>
  </si>
  <si>
    <t>Responsables!A1</t>
  </si>
  <si>
    <t>$Preoperativa'!A1</t>
  </si>
  <si>
    <t>Descripción de conflictos, tensiones y desafíos</t>
  </si>
  <si>
    <t>Revisión de la normativa legal</t>
  </si>
  <si>
    <t>Identificación de fuentes y esquemas de financiación</t>
  </si>
  <si>
    <t>Formulación</t>
  </si>
  <si>
    <t>Delimitar el área</t>
  </si>
  <si>
    <t>Definir mecanismos de participación comunitaria</t>
  </si>
  <si>
    <t>Definir Objetivos y metas</t>
  </si>
  <si>
    <t>Valorar beneficios y beneficios</t>
  </si>
  <si>
    <t>Identificar alternativas</t>
  </si>
  <si>
    <t>Planificación</t>
  </si>
  <si>
    <t>Analizar riesgos</t>
  </si>
  <si>
    <t>Costos Planificados/Costos del proyecto</t>
  </si>
  <si>
    <t>Seleccionar equipo técnico</t>
  </si>
  <si>
    <t>Construcción de diseños y/o planos</t>
  </si>
  <si>
    <t>Definir protocolo de monitoreo</t>
  </si>
  <si>
    <t>Definición de variables o indicadores</t>
  </si>
  <si>
    <t>Operativas</t>
  </si>
  <si>
    <t>Implementación</t>
  </si>
  <si>
    <t>Firmar acuerdos</t>
  </si>
  <si>
    <t>Mediano plazo</t>
  </si>
  <si>
    <t>$Operativo'!A1</t>
  </si>
  <si>
    <t>Ejecutar de las labores y actividades programadas en las fases pre-operativas, operativas y de mantenimiento</t>
  </si>
  <si>
    <t>Realizar actividades de monitoreo</t>
  </si>
  <si>
    <t>Mantenimiento y monitoreo</t>
  </si>
  <si>
    <t>Largo Plazo</t>
  </si>
  <si>
    <t>$Mantenimiento'!A1</t>
  </si>
  <si>
    <t xml:space="preserve">Evaluación </t>
  </si>
  <si>
    <t>Seguimiento y aprendizajes</t>
  </si>
  <si>
    <t>Analizar los avances en el cumplimiento de los objetivos y metas establecidas</t>
  </si>
  <si>
    <t>Análisis del cumplimiento de objetivos</t>
  </si>
  <si>
    <t>$S&amp;E'!A1</t>
  </si>
  <si>
    <t>Identificar ajustes</t>
  </si>
  <si>
    <t>Fecha de finalización del proyecto</t>
  </si>
  <si>
    <t>Regresar a instructivo</t>
  </si>
  <si>
    <t>Plazo</t>
  </si>
  <si>
    <t>Años</t>
  </si>
  <si>
    <t>Corto</t>
  </si>
  <si>
    <t>0-1</t>
  </si>
  <si>
    <t>Mediano</t>
  </si>
  <si>
    <t xml:space="preserve"> 3 - 10</t>
  </si>
  <si>
    <t xml:space="preserve">Fuente: </t>
  </si>
  <si>
    <t>Aguilar-Garavito, Mauricio et al, 2015</t>
  </si>
  <si>
    <t>Tipo de personal</t>
  </si>
  <si>
    <t>Cantidad</t>
  </si>
  <si>
    <t>Tiempo  (meses)</t>
  </si>
  <si>
    <t>Dedicación (%)</t>
  </si>
  <si>
    <t>Vr. Unitario</t>
  </si>
  <si>
    <t>Vr. Parcial</t>
  </si>
  <si>
    <t>Director</t>
  </si>
  <si>
    <t>Coordinador</t>
  </si>
  <si>
    <t>Administrador</t>
  </si>
  <si>
    <t>Profesional</t>
  </si>
  <si>
    <t>Analista SST</t>
  </si>
  <si>
    <t>Mano de obra no calificada</t>
  </si>
  <si>
    <t>Información de apoyo: calculo de un salario mínimo</t>
  </si>
  <si>
    <t>Guantes</t>
  </si>
  <si>
    <t>Botas</t>
  </si>
  <si>
    <t>Gafas</t>
  </si>
  <si>
    <t>Chalecos Visibilidad</t>
  </si>
  <si>
    <t>Cascos con barbuquejo</t>
  </si>
  <si>
    <t>TOTAL</t>
  </si>
  <si>
    <t xml:space="preserve">SALARIO </t>
  </si>
  <si>
    <t>Equipo de trabajo (Responsables)</t>
  </si>
  <si>
    <t>Personal</t>
  </si>
  <si>
    <t>Cant</t>
  </si>
  <si>
    <t>Tiempo  (meses, años)</t>
  </si>
  <si>
    <t>Otros costos directos</t>
  </si>
  <si>
    <t>Descripción</t>
  </si>
  <si>
    <t>Unidad</t>
  </si>
  <si>
    <t>Avalúos</t>
  </si>
  <si>
    <t>Global</t>
  </si>
  <si>
    <t>Estudio de títulos</t>
  </si>
  <si>
    <t>Transporte terrestre</t>
  </si>
  <si>
    <t>día</t>
  </si>
  <si>
    <t>Viáticos</t>
  </si>
  <si>
    <t>Alojamientos</t>
  </si>
  <si>
    <t>Transporte aéreo</t>
  </si>
  <si>
    <t>Trayecto</t>
  </si>
  <si>
    <t>Implementación de protocolos de bioseguridad</t>
  </si>
  <si>
    <t>IVA (19%)</t>
  </si>
  <si>
    <t>Nucleación</t>
  </si>
  <si>
    <t>Listado de estrategias o técnicas</t>
  </si>
  <si>
    <t>Cerramientos</t>
  </si>
  <si>
    <t>Talleres</t>
  </si>
  <si>
    <t>Enriquecimientos</t>
  </si>
  <si>
    <t>Ha</t>
  </si>
  <si>
    <t>Valor total</t>
  </si>
  <si>
    <t>Ahoyado</t>
  </si>
  <si>
    <t>Jornal</t>
  </si>
  <si>
    <t>Transporte (menor ) de plántulas e insumos</t>
  </si>
  <si>
    <t>Siembra y fertilización (Incluye replante)</t>
  </si>
  <si>
    <t>Limpias</t>
  </si>
  <si>
    <t xml:space="preserve">Subtotal mano de obra </t>
  </si>
  <si>
    <t>Plantas Arbóreo y Arbustivo</t>
  </si>
  <si>
    <t>Plantas para reposición (10%)</t>
  </si>
  <si>
    <t>%</t>
  </si>
  <si>
    <t>Fertilizantes</t>
  </si>
  <si>
    <t>Kilo</t>
  </si>
  <si>
    <t>Transporte menor (mulas)</t>
  </si>
  <si>
    <t>No.</t>
  </si>
  <si>
    <t>Subtotal insumos</t>
  </si>
  <si>
    <t>Gestión</t>
  </si>
  <si>
    <t xml:space="preserve">Transporte mayor </t>
  </si>
  <si>
    <t>Asistencia profesional</t>
  </si>
  <si>
    <t>Reconocimiento por uso de herramientas  (costo de la mano de obra)</t>
  </si>
  <si>
    <t>SMLV</t>
  </si>
  <si>
    <t>Subtotal mano de obra</t>
  </si>
  <si>
    <t>POSTE</t>
  </si>
  <si>
    <t>ROLLO</t>
  </si>
  <si>
    <t>KILO</t>
  </si>
  <si>
    <t xml:space="preserve">Subtotal insumos </t>
  </si>
  <si>
    <t>2   Costos Indirectos</t>
  </si>
  <si>
    <t>Subtotal indirectos</t>
  </si>
  <si>
    <t>Metro lineal</t>
  </si>
  <si>
    <t xml:space="preserve">Actividad 1. Acercamiento inicial de reconocimiento de los ecosistemas </t>
  </si>
  <si>
    <t>Equipo de Trabajo</t>
  </si>
  <si>
    <t>Coordinador Proyecto</t>
  </si>
  <si>
    <t>Profesional social</t>
  </si>
  <si>
    <t>Profesional en negociación predial (Restauración)</t>
  </si>
  <si>
    <t>Profesional Predial</t>
  </si>
  <si>
    <t>Tecnólogo SST</t>
  </si>
  <si>
    <t xml:space="preserve">Estudios de Títulos </t>
  </si>
  <si>
    <t>Día</t>
  </si>
  <si>
    <t>Alojamiento</t>
  </si>
  <si>
    <t>Protocolos COVID</t>
  </si>
  <si>
    <t>Vr. Hectárea</t>
  </si>
  <si>
    <t>Vr. Total</t>
  </si>
  <si>
    <t>Apertura de franjas o nucleación</t>
  </si>
  <si>
    <t>Trazado</t>
  </si>
  <si>
    <t>Alcareos de dosel</t>
  </si>
  <si>
    <t>Plateo</t>
  </si>
  <si>
    <t>Aplicación  de fertilizantes y correctivos</t>
  </si>
  <si>
    <t>Transporte menor de insumos</t>
  </si>
  <si>
    <t>Plantación (siembra)</t>
  </si>
  <si>
    <t xml:space="preserve">Control fitosanitario </t>
  </si>
  <si>
    <t>Reposición (Replante)</t>
  </si>
  <si>
    <t>Podas de formación</t>
  </si>
  <si>
    <t>Riego</t>
  </si>
  <si>
    <t>Adecuación de caminos</t>
  </si>
  <si>
    <t>Protección de incendios</t>
  </si>
  <si>
    <t>Plántulas + 10% repos.</t>
  </si>
  <si>
    <t>Plántulas</t>
  </si>
  <si>
    <t>Análisis de Suelos</t>
  </si>
  <si>
    <t>Costos para 1 ha</t>
  </si>
  <si>
    <t xml:space="preserve">Herramientas </t>
  </si>
  <si>
    <t xml:space="preserve">Transp. Insumos </t>
  </si>
  <si>
    <t>IPC proyectado</t>
  </si>
  <si>
    <t>Listado de mantenimientos</t>
  </si>
  <si>
    <t>Transporte menor de plantas</t>
  </si>
  <si>
    <t>Control fitosanitario</t>
  </si>
  <si>
    <t>Plantas</t>
  </si>
  <si>
    <t>Transporte menor (mulas x día)</t>
  </si>
  <si>
    <t>Transporte mayor</t>
  </si>
  <si>
    <t>Monitoreo</t>
  </si>
  <si>
    <t>cantidad</t>
  </si>
  <si>
    <t>Valor unitario</t>
  </si>
  <si>
    <t>Profesional de campo</t>
  </si>
  <si>
    <t>mes</t>
  </si>
  <si>
    <t>Profesional biólogo de campo</t>
  </si>
  <si>
    <t>Profesional de oficina</t>
  </si>
  <si>
    <t>Profesional biólogo de oficina</t>
  </si>
  <si>
    <t>técnico oficina</t>
  </si>
  <si>
    <t>SIG</t>
  </si>
  <si>
    <t>Directos:</t>
  </si>
  <si>
    <t>Servicio</t>
  </si>
  <si>
    <t>Duración/frecuencia</t>
  </si>
  <si>
    <t>Valor estimado</t>
  </si>
  <si>
    <t>Responsable</t>
  </si>
  <si>
    <t>Preoperativa</t>
  </si>
  <si>
    <t>Se  requiere solo una vez durante el desarrollo del proyecto</t>
  </si>
  <si>
    <r>
      <t>Análisis </t>
    </r>
    <r>
      <rPr>
        <sz val="10"/>
        <color rgb="FF202124"/>
        <rFont val="Arial"/>
        <family val="2"/>
      </rPr>
      <t>que se realiza sobre los antecedentes legales de un inmueble</t>
    </r>
    <r>
      <rPr>
        <sz val="10"/>
        <color rgb="FF000000"/>
        <rFont val="Arial"/>
        <family val="2"/>
      </rPr>
      <t>.  Son necesarios para determinar la viabilidad para implementar una estrategia o técnica de la SbN</t>
    </r>
  </si>
  <si>
    <t>Determinación de línea base</t>
  </si>
  <si>
    <t>Imagen satelital</t>
  </si>
  <si>
    <t>Imagen satelital tipo LIDAR. Es necesario para la determinación de los indicadores de la línea base</t>
  </si>
  <si>
    <t>se requiere dos veces durante el desarrollo del proyecto</t>
  </si>
  <si>
    <t>Porcentaje del territorio diagnosticado</t>
  </si>
  <si>
    <t>Objetivos y metas definidos</t>
  </si>
  <si>
    <t>Polígonos de intervención delimitados</t>
  </si>
  <si>
    <t>Número de acuerdos firmadas</t>
  </si>
  <si>
    <t>Porcentaje de área implementadas</t>
  </si>
  <si>
    <t>Porcentaje de áreas monitoreadas</t>
  </si>
  <si>
    <t>Porcentaje de áreas inspeccionadas</t>
  </si>
  <si>
    <t>Profesional ambiental</t>
  </si>
  <si>
    <t>Comunicador o pedagogo</t>
  </si>
  <si>
    <t>Técnico terrotirial</t>
  </si>
  <si>
    <t>Auxiliar de viveros</t>
  </si>
  <si>
    <t>Golbal</t>
  </si>
  <si>
    <t>Consiste en la determinación del valor de los predios y se obtiene mediante la investigación y análisis estadístico del mercado inmobiliario. Son necesarios para determinar la viabilidad para implementar una estrategia o técnica de la SbN de restauración de ecosistemas forestales</t>
  </si>
  <si>
    <t>Operativa</t>
  </si>
  <si>
    <t>Estudio de suelos</t>
  </si>
  <si>
    <t>Consiste en la determinación de los niveles de fertilidad del suelo a fin de calcular la necesidad de realizar labores de fertilización y presupuestar los costos</t>
  </si>
  <si>
    <t>Compra de insumos</t>
  </si>
  <si>
    <t>Insumos agrícolas para las siembras</t>
  </si>
  <si>
    <t>Se requiere en la fase operativa y de seguimiento para reponer material vegetal muerto</t>
  </si>
  <si>
    <t>Compra de material vegetal</t>
  </si>
  <si>
    <t>Plantas necesarias para las labores de siembra</t>
  </si>
  <si>
    <t>Evaluación</t>
  </si>
  <si>
    <t>Fase 1. Preoperativa</t>
  </si>
  <si>
    <t>Fase 2. Operativa</t>
  </si>
  <si>
    <t>Fase 3. Mantenimiento y monitoreo</t>
  </si>
  <si>
    <t>Plan de acción</t>
  </si>
  <si>
    <t>Fecha de entrega y temporalidad</t>
  </si>
  <si>
    <t>Plan de compras</t>
  </si>
  <si>
    <t xml:space="preserve">En la fase preoperativa se organizan y proyectan actividades de factibilidad, consulta, caracterización y análisis, entre otras que contribuyen con la identificación de la problemática y el conocimiento del sitio donde se implementarán las estrategias y técnicas específicas de la SbN. Cabe aclarar que las costos son de referencia y deberan ser actualizados cada vez que se haga una planeación presupuestal del proyecto. </t>
  </si>
  <si>
    <t>La fase operativa inicia una vez se han firmado los acuerdos de conservación con las partes interesadas e incluye el desarrollo de las estrategias técnicas y financieras propias de la SbN de restauración de ecosistemas forestales.</t>
  </si>
  <si>
    <t>En este instrumento se presenta una guía práctica para la organización y proyección de todas las actividades: preoperativas, operativas, de mantenimiento, monitoreo y evaluación de la SbN de Restauración de ecosistemas forestales, y se especifican los costos, plan de compras y responsables. Los costos son de referencia y deberán ser actualizados al momento de la planeación presupuestal real.</t>
  </si>
  <si>
    <t>La fase de mantenimiento y monitoreo se contempla una vez se haya culminado la etapa de implementación y contempla las actividades de inspección, control y manejo de los arreglos, estrategias o intervenciones que integran la SbN de Restauración de ecosistemas forestales</t>
  </si>
  <si>
    <r>
      <t xml:space="preserve">La construcción de un plan de acción se realiza con la intención de marcar el rumbo deseado dentro del desarrollo de un proyecto, asociado a la </t>
    </r>
    <r>
      <rPr>
        <sz val="12"/>
        <rFont val="Tahoma"/>
        <family val="2"/>
      </rPr>
      <t>SbN</t>
    </r>
    <r>
      <rPr>
        <sz val="12"/>
        <color rgb="FFFF0000"/>
        <rFont val="Tahoma"/>
        <family val="2"/>
      </rPr>
      <t xml:space="preserve">. </t>
    </r>
    <r>
      <rPr>
        <sz val="12"/>
        <color theme="1"/>
        <rFont val="Tahoma"/>
        <family val="2"/>
      </rPr>
      <t>Para ello, se deben concretar las actividades necesarias para organizar los trabajos de manera que aumenten los rendimientos y se reduzcan los costos y el esfuerzo. Se propone incluir dentro del plan de acción: hitos, cronograma, responsables y presupuesto.</t>
    </r>
  </si>
  <si>
    <t>Momento específico que se usa para medir el progreso de un proyecto hasta su objetivo final. Pueden estar formulados a través de indicadores, preguntas orientadoras, listas de chequeo o fechas de inicio, finalización o presentación de resultados.</t>
  </si>
  <si>
    <t>Los responsables de un proyecto para SbN de Restauración de ecosistemas forestales es el equipo de trabajo o personal vinculado al proyecto. Para efectos presupuestales debe incluirse variables como:
Tipo de personal: personas requeridas para la ejecución del proyecto ya sean calificadas, semicalificadas y no calificadas.
Cantidad: número de personas requeridas por tipo de personal, para el cumplimiento de los objetivos.
Tiempo: cantidad de tiempo en el que debe estar involucrado el equipo de trabajo (meses, semanas, días).
Dedicación: porcentaje de tiempo al que debe estar vinculado el personal al proyecto.
Nota: En el encabezado de las columnas se presentan notas aclaratorias para el diligenciado del formato.</t>
  </si>
  <si>
    <r>
      <t xml:space="preserve">El presupuesto hace referencia a los costos proyectados para el desarrollo del proyecto, incluye:
</t>
    </r>
    <r>
      <rPr>
        <b/>
        <sz val="12"/>
        <color theme="1"/>
        <rFont val="Tahoma"/>
        <family val="2"/>
      </rPr>
      <t xml:space="preserve">Costos de Personal: </t>
    </r>
    <r>
      <rPr>
        <sz val="12"/>
        <color theme="1"/>
        <rFont val="Tahoma"/>
        <family val="2"/>
      </rPr>
      <t xml:space="preserve">incluye salarios y prestaciones sociales, en este ítem se debe diferenciar el tipo de contratación: contrato laboral o prestación de servicios.
</t>
    </r>
    <r>
      <rPr>
        <b/>
        <sz val="12"/>
        <color theme="1"/>
        <rFont val="Tahoma"/>
        <family val="2"/>
      </rPr>
      <t xml:space="preserve">Costos directos: </t>
    </r>
    <r>
      <rPr>
        <sz val="12"/>
        <color theme="1"/>
        <rFont val="Tahoma"/>
        <family val="2"/>
      </rPr>
      <t xml:space="preserve">se asocian a recursos financieros que se preveen usar en la ejecución de las actividades del proyecto. Deben incluir gastos de viaje, transporte, materiales, equipos, insumos, dotación.
Costos imprevistos: se asocian a contingencias del proyecto y pueden incluirse dentro A.I.U. como un porcentaje
</t>
    </r>
    <r>
      <rPr>
        <b/>
        <sz val="12"/>
        <color theme="1"/>
        <rFont val="Tahoma"/>
        <family val="2"/>
      </rPr>
      <t xml:space="preserve">A.I.U.: </t>
    </r>
    <r>
      <rPr>
        <sz val="12"/>
        <color theme="1"/>
        <rFont val="Tahoma"/>
        <family val="2"/>
      </rPr>
      <t xml:space="preserve">corresponde con los costos proyectados para la administración, imprevistos y utilidades
</t>
    </r>
    <r>
      <rPr>
        <b/>
        <sz val="12"/>
        <color theme="1"/>
        <rFont val="Tahoma"/>
        <family val="2"/>
      </rPr>
      <t>Impuestos:</t>
    </r>
    <r>
      <rPr>
        <sz val="12"/>
        <color theme="1"/>
        <rFont val="Tahoma"/>
        <family val="2"/>
      </rPr>
      <t xml:space="preserve"> gravámenes proyectados dentro de la ejecución del proyecto.
</t>
    </r>
  </si>
  <si>
    <t>Se presentan ejemplos de presupuestos para la implementación de algunas estrategias y técnicas de la SbN.</t>
  </si>
  <si>
    <t>Se presenta un formato a manera de ejemplo para la construcción de un presupuesto de mantenimiento; contempla en general, mano de obra e insumos. Además, en este ítem es indispensable establecer desde la fase pre- operativa la frecuencia anual y a lo largo del desarrollo del proyecto.</t>
  </si>
  <si>
    <t>Se presenta un formato a manera de ejemplo para la construcción de un presupuesto de seguimiento y evaluación: en este presupuesto se debe considerar equipo técnico y el tiempo y recursos necesarios para el procedimiento de la información</t>
  </si>
  <si>
    <t>Presupuesto preoperativo</t>
  </si>
  <si>
    <t xml:space="preserve">Subtotal equipo de trabajo  </t>
  </si>
  <si>
    <t>Subtotal otros costos directos</t>
  </si>
  <si>
    <t>Subtotal fase preoperativa</t>
  </si>
  <si>
    <t xml:space="preserve">Total proyecto incluido IVA </t>
  </si>
  <si>
    <t>A.I.U.</t>
  </si>
  <si>
    <t>Salario mínimo</t>
  </si>
  <si>
    <t>Dotación laboral</t>
  </si>
  <si>
    <t>Año</t>
  </si>
  <si>
    <t>Smlmv:</t>
  </si>
  <si>
    <t>Subsidio transporte</t>
  </si>
  <si>
    <t xml:space="preserve">Días laborables mes </t>
  </si>
  <si>
    <t>Horas laborales por día</t>
  </si>
  <si>
    <t>Análisis de prestaciones sociales, personal con salario inferior a 2 smlmv, válido para oficiales y ayudantes</t>
  </si>
  <si>
    <t>Costo trabajador mensual</t>
  </si>
  <si>
    <t>Cesantías</t>
  </si>
  <si>
    <t>Vacaciones</t>
  </si>
  <si>
    <t>Prima de servicios</t>
  </si>
  <si>
    <t>Intereses a las cesantías</t>
  </si>
  <si>
    <t>Subsidio de transporte</t>
  </si>
  <si>
    <t>Aportes salud</t>
  </si>
  <si>
    <t>Aportes Riesgos Profesionales</t>
  </si>
  <si>
    <t>Aportes pensión</t>
  </si>
  <si>
    <t>Aporte Sena</t>
  </si>
  <si>
    <t>Aporte ICBF</t>
  </si>
  <si>
    <t>Aporte CCF</t>
  </si>
  <si>
    <t>Dotación de labor</t>
  </si>
  <si>
    <t>Total prestaciones sociales</t>
  </si>
  <si>
    <t>Descripción de mano de obra</t>
  </si>
  <si>
    <t>Obrero con prestaciones</t>
  </si>
  <si>
    <t>Un</t>
  </si>
  <si>
    <t>Vr día</t>
  </si>
  <si>
    <t>Factor</t>
  </si>
  <si>
    <t>Vr día integral</t>
  </si>
  <si>
    <t xml:space="preserve">Presupuesto operativo  </t>
  </si>
  <si>
    <t>Actividad</t>
  </si>
  <si>
    <t>Establecimiento de cobertura</t>
  </si>
  <si>
    <t>Categoría de inversión</t>
  </si>
  <si>
    <t>1. Costos directos Año 1</t>
  </si>
  <si>
    <t>1.1 Mano de obra</t>
  </si>
  <si>
    <t>V/unitario</t>
  </si>
  <si>
    <t>Valor por Ha</t>
  </si>
  <si>
    <t>1.2 Insumos</t>
  </si>
  <si>
    <t>Total costos directos (1.1 + 1.2)</t>
  </si>
  <si>
    <t xml:space="preserve">2. Costos indirectos Año1 </t>
  </si>
  <si>
    <t>Total costos indirectos Año 1</t>
  </si>
  <si>
    <t xml:space="preserve"> Total costo establecimiento Año 1 </t>
  </si>
  <si>
    <t>Detalle</t>
  </si>
  <si>
    <t>1. Costos directos</t>
  </si>
  <si>
    <t xml:space="preserve">      Trazo y rocería</t>
  </si>
  <si>
    <t xml:space="preserve">      Ahoyado</t>
  </si>
  <si>
    <t xml:space="preserve">      Hincado</t>
  </si>
  <si>
    <t xml:space="preserve">      Templado y grapado </t>
  </si>
  <si>
    <t xml:space="preserve">      Transporte (menor)</t>
  </si>
  <si>
    <t xml:space="preserve">      Pintada</t>
  </si>
  <si>
    <t>1.2    Insumos</t>
  </si>
  <si>
    <t>Postes de madera</t>
  </si>
  <si>
    <t>Alambre calibre 14</t>
  </si>
  <si>
    <t>Pintura amarilla esmalte</t>
  </si>
  <si>
    <t>Disolvente para pintura e impermeabilizante</t>
  </si>
  <si>
    <t xml:space="preserve">Grapas </t>
  </si>
  <si>
    <t>Puntillas de 3 pulgadas</t>
  </si>
  <si>
    <t>Herramientas (5% MO)</t>
  </si>
  <si>
    <t xml:space="preserve">Transporte insumos </t>
  </si>
  <si>
    <t>Total costos</t>
  </si>
  <si>
    <t>Factor IPC 2020</t>
  </si>
  <si>
    <t>1.1. Mano de obra</t>
  </si>
  <si>
    <t xml:space="preserve"> 1.2. Insumos</t>
  </si>
  <si>
    <t>Total costos directos</t>
  </si>
  <si>
    <t>2. Costos indirectos</t>
  </si>
  <si>
    <t>Total costos indirectos</t>
  </si>
  <si>
    <t>Total costo establecimiento</t>
  </si>
  <si>
    <t>Cant/Ha</t>
  </si>
  <si>
    <t xml:space="preserve">Unidad </t>
  </si>
  <si>
    <t>Valor/Unit</t>
  </si>
  <si>
    <t>Valor/Parcial</t>
  </si>
  <si>
    <t>Mantenimiento</t>
  </si>
  <si>
    <t xml:space="preserve"> Costos directos mantenimiento No 1</t>
  </si>
  <si>
    <t>3.1 Mano de obra</t>
  </si>
  <si>
    <t>3.2 Insumos</t>
  </si>
  <si>
    <t>Total costos directos (3.1 + 3.2)</t>
  </si>
  <si>
    <t>4. Costos indirectos mantenimiento No 1</t>
  </si>
  <si>
    <t>Total costos indirectos mantenimiento No 1</t>
  </si>
  <si>
    <t>Total costos mantenimiento No 1</t>
  </si>
  <si>
    <t>Gran total</t>
  </si>
  <si>
    <t xml:space="preserve">      Templado y grapado</t>
  </si>
  <si>
    <t xml:space="preserve">Postes de madera </t>
  </si>
  <si>
    <t xml:space="preserve">Alambre calibre 14 </t>
  </si>
  <si>
    <t>Impermeabilizante (tipo vareta)</t>
  </si>
  <si>
    <t>Transporte insumos</t>
  </si>
  <si>
    <t>Seguimiento y evaluación</t>
  </si>
  <si>
    <t>Técnico</t>
  </si>
  <si>
    <t>Auxiliares (3)</t>
  </si>
  <si>
    <t>Plan de compra</t>
  </si>
  <si>
    <t xml:space="preserve">Plan de acción, hitos y presupuesto </t>
  </si>
  <si>
    <t>Identificación y descripción de actores</t>
  </si>
  <si>
    <t xml:space="preserve">Ejecutar actividades de inspección, control y manejo de los arreglos, estrategias o intervenciones que integran la SbN.  </t>
  </si>
  <si>
    <t>Proyectar actividades, definir costos, responsables y plan de costos</t>
  </si>
  <si>
    <t>Comprobaciones presupuestarias: ¿el dinero es suficiente?</t>
  </si>
  <si>
    <t>El plan de compras es una herramienta que permite definir las necesidades de insumos (Bienes, servicios y obras) para un período de actividades.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</si>
</sst>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&quot;$&quot;\ #,##0;[Red]\-&quot;$&quot;\ #,##0"/>
    <numFmt numFmtId="165" formatCode="_-&quot;$&quot;\ * #,##0.00_-;\-&quot;$&quot;\ * #,##0.00_-;_-&quot;$&quot;\ * &quot;-&quot;??_-;_-@_-"/>
    <numFmt numFmtId="166" formatCode="_ &quot;$&quot;\ * #,##0_ ;_ &quot;$&quot;\ * \-#,##0_ ;_ &quot;$&quot;\ * &quot;-&quot;_ ;_ @_ "/>
    <numFmt numFmtId="167" formatCode="_ * #,##0_ ;_ * \-#,##0_ ;_ * &quot;-&quot;_ ;_ @_ "/>
    <numFmt numFmtId="168" formatCode="_ &quot;$&quot;\ * #,##0.00_ ;_ &quot;$&quot;\ * \-#,##0.00_ ;_ &quot;$&quot;\ * &quot;-&quot;??_ ;_ @_ "/>
    <numFmt numFmtId="169" formatCode="_ * #,##0.00_ ;_ * \-#,##0.00_ ;_ * &quot;-&quot;??_ ;_ @_ "/>
    <numFmt numFmtId="170" formatCode="_ [$€-2]\ * #,##0.00_ ;_ [$€-2]\ * \-#,##0.00_ ;_ [$€-2]\ * &quot;-&quot;??_ "/>
    <numFmt numFmtId="171" formatCode="&quot;$&quot;\ #,##0;[Red]&quot;$&quot;\ #,##0"/>
    <numFmt numFmtId="172" formatCode="&quot;$&quot;\ #,##0"/>
    <numFmt numFmtId="173" formatCode="0.0%"/>
    <numFmt numFmtId="174" formatCode="_-* #,##0\ _p_t_a_-;\-* #,##0\ _p_t_a_-;_-* &quot;-&quot;\ _p_t_a_-;_-@_-"/>
    <numFmt numFmtId="175" formatCode="_-* #,##0.0\ _p_t_a_-;\-* #,##0.0\ _p_t_a_-;_-* &quot;-&quot;\ _p_t_a_-;_-@_-"/>
    <numFmt numFmtId="176" formatCode="#,##0.0"/>
    <numFmt numFmtId="177" formatCode="_ &quot;$&quot;\ * #,##0_ ;_ &quot;$&quot;\ * \-#,##0_ ;_ &quot;$&quot;\ * &quot;-&quot;??_ ;_ @_ "/>
    <numFmt numFmtId="178" formatCode="_-[$$-240A]\ * #,##0_-;\-[$$-240A]\ * #,##0_-;_-[$$-240A]\ * &quot;-&quot;??_-;_-@_-"/>
  </numFmts>
  <fonts count="8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8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indexed="10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Arial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11"/>
      <name val="Arial Narrow"/>
      <family val="2"/>
    </font>
    <font>
      <sz val="10"/>
      <color rgb="FF202124"/>
      <name val="Arial"/>
      <family val="2"/>
    </font>
    <font>
      <u/>
      <sz val="18"/>
      <color theme="10"/>
      <name val="Calibri"/>
      <family val="2"/>
      <scheme val="minor"/>
    </font>
    <font>
      <b/>
      <sz val="12"/>
      <color theme="0"/>
      <name val="Arial"/>
      <family val="2"/>
    </font>
    <font>
      <b/>
      <sz val="20"/>
      <color theme="1"/>
      <name val="Tahoma"/>
      <family val="2"/>
    </font>
    <font>
      <sz val="20"/>
      <color theme="1"/>
      <name val="Tahoma"/>
      <family val="2"/>
    </font>
    <font>
      <sz val="12"/>
      <color theme="1"/>
      <name val="Tahoma"/>
      <family val="2"/>
    </font>
    <font>
      <b/>
      <sz val="12"/>
      <color theme="0"/>
      <name val="Tahoma"/>
      <family val="2"/>
    </font>
    <font>
      <sz val="12"/>
      <color rgb="FFFF0000"/>
      <name val="Tahoma"/>
      <family val="2"/>
    </font>
    <font>
      <b/>
      <sz val="12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color rgb="FF000000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u/>
      <sz val="10"/>
      <color theme="10"/>
      <name val="Tahoma"/>
      <family val="2"/>
    </font>
    <font>
      <b/>
      <sz val="10"/>
      <color theme="0"/>
      <name val="Arial"/>
      <family val="2"/>
    </font>
    <font>
      <sz val="12"/>
      <color theme="0"/>
      <name val="Arial Narrow"/>
      <family val="2"/>
    </font>
    <font>
      <b/>
      <sz val="9"/>
      <color rgb="FF000000"/>
      <name val="Tahoma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  <scheme val="minor"/>
    </font>
    <font>
      <b/>
      <sz val="18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2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424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30">
    <xf numFmtId="0" fontId="0" fillId="0" borderId="0"/>
    <xf numFmtId="0" fontId="3" fillId="0" borderId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548">
    <xf numFmtId="0" fontId="0" fillId="0" borderId="0" xfId="0"/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3" fontId="5" fillId="0" borderId="0" xfId="1" applyNumberFormat="1" applyFont="1" applyAlignment="1" applyProtection="1">
      <alignment vertical="center" wrapText="1"/>
      <protection locked="0"/>
    </xf>
    <xf numFmtId="164" fontId="8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11" fillId="0" borderId="0" xfId="0" applyFont="1"/>
    <xf numFmtId="0" fontId="11" fillId="0" borderId="1" xfId="0" applyFont="1" applyBorder="1"/>
    <xf numFmtId="0" fontId="8" fillId="0" borderId="0" xfId="0" applyFont="1"/>
    <xf numFmtId="0" fontId="0" fillId="0" borderId="0" xfId="0"/>
    <xf numFmtId="165" fontId="11" fillId="0" borderId="1" xfId="25" applyFont="1" applyBorder="1"/>
    <xf numFmtId="9" fontId="11" fillId="0" borderId="1" xfId="23" applyFont="1" applyBorder="1"/>
    <xf numFmtId="0" fontId="21" fillId="0" borderId="0" xfId="0" applyFont="1"/>
    <xf numFmtId="0" fontId="21" fillId="0" borderId="9" xfId="0" applyFont="1" applyBorder="1" applyAlignment="1">
      <alignment horizontal="center" vertical="center"/>
    </xf>
    <xf numFmtId="0" fontId="22" fillId="0" borderId="1" xfId="10" applyFont="1" applyBorder="1"/>
    <xf numFmtId="172" fontId="21" fillId="0" borderId="9" xfId="0" applyNumberFormat="1" applyFont="1" applyBorder="1" applyAlignment="1">
      <alignment horizontal="center" vertical="center"/>
    </xf>
    <xf numFmtId="0" fontId="22" fillId="0" borderId="1" xfId="10" applyFont="1" applyBorder="1" applyAlignment="1">
      <alignment wrapText="1"/>
    </xf>
    <xf numFmtId="10" fontId="25" fillId="0" borderId="1" xfId="13" applyNumberFormat="1" applyFont="1" applyFill="1" applyBorder="1"/>
    <xf numFmtId="173" fontId="25" fillId="0" borderId="1" xfId="13" applyNumberFormat="1" applyFont="1" applyFill="1" applyBorder="1"/>
    <xf numFmtId="0" fontId="21" fillId="0" borderId="5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23" fillId="0" borderId="2" xfId="11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9" fontId="13" fillId="0" borderId="1" xfId="23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4" fontId="28" fillId="0" borderId="1" xfId="0" applyNumberFormat="1" applyFont="1" applyBorder="1" applyAlignment="1">
      <alignment horizontal="right" vertical="center"/>
    </xf>
    <xf numFmtId="177" fontId="3" fillId="0" borderId="1" xfId="9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0" applyNumberFormat="1" applyFont="1" applyFill="1" applyBorder="1" applyAlignment="1">
      <alignment vertical="center" wrapText="1"/>
    </xf>
    <xf numFmtId="3" fontId="3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/>
    </xf>
    <xf numFmtId="172" fontId="4" fillId="0" borderId="1" xfId="0" applyNumberFormat="1" applyFont="1" applyFill="1" applyBorder="1" applyAlignment="1">
      <alignment vertical="center"/>
    </xf>
    <xf numFmtId="0" fontId="0" fillId="0" borderId="0" xfId="0"/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35" fillId="2" borderId="0" xfId="0" applyFont="1" applyFill="1" applyBorder="1"/>
    <xf numFmtId="0" fontId="38" fillId="2" borderId="0" xfId="22" applyFont="1" applyFill="1" applyBorder="1" applyAlignment="1">
      <alignment wrapText="1"/>
    </xf>
    <xf numFmtId="0" fontId="39" fillId="2" borderId="0" xfId="22" applyFont="1" applyFill="1" applyBorder="1" applyAlignment="1">
      <alignment wrapText="1"/>
    </xf>
    <xf numFmtId="0" fontId="39" fillId="2" borderId="0" xfId="22" applyFont="1" applyFill="1" applyBorder="1"/>
    <xf numFmtId="0" fontId="40" fillId="2" borderId="0" xfId="0" applyFont="1" applyFill="1" applyBorder="1"/>
    <xf numFmtId="0" fontId="40" fillId="2" borderId="0" xfId="0" applyFont="1" applyFill="1" applyBorder="1" applyAlignment="1">
      <alignment vertical="center"/>
    </xf>
    <xf numFmtId="0" fontId="39" fillId="2" borderId="0" xfId="22" applyFont="1" applyFill="1" applyBorder="1" applyAlignment="1">
      <alignment vertical="top"/>
    </xf>
    <xf numFmtId="0" fontId="0" fillId="0" borderId="0" xfId="0" applyAlignment="1">
      <alignment vertical="top"/>
    </xf>
    <xf numFmtId="0" fontId="35" fillId="2" borderId="0" xfId="0" applyFont="1" applyFill="1"/>
    <xf numFmtId="0" fontId="35" fillId="2" borderId="0" xfId="0" applyFont="1" applyFill="1" applyAlignment="1">
      <alignment vertical="center"/>
    </xf>
    <xf numFmtId="0" fontId="38" fillId="2" borderId="0" xfId="22" applyFont="1" applyFill="1"/>
    <xf numFmtId="0" fontId="0" fillId="2" borderId="0" xfId="0" applyFill="1" applyAlignment="1">
      <alignment vertical="top"/>
    </xf>
    <xf numFmtId="0" fontId="11" fillId="0" borderId="0" xfId="0" applyFont="1" applyAlignment="1">
      <alignment vertical="center" wrapText="1"/>
    </xf>
    <xf numFmtId="0" fontId="10" fillId="2" borderId="16" xfId="0" applyFont="1" applyFill="1" applyBorder="1"/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/>
    <xf numFmtId="16" fontId="10" fillId="2" borderId="2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14" fillId="2" borderId="0" xfId="0" applyFont="1" applyFill="1"/>
    <xf numFmtId="0" fontId="21" fillId="0" borderId="6" xfId="0" applyFont="1" applyBorder="1"/>
    <xf numFmtId="0" fontId="21" fillId="0" borderId="0" xfId="0" applyFont="1" applyBorder="1"/>
    <xf numFmtId="0" fontId="20" fillId="0" borderId="16" xfId="0" applyFont="1" applyBorder="1" applyAlignment="1">
      <alignment horizontal="left" vertical="center"/>
    </xf>
    <xf numFmtId="172" fontId="21" fillId="0" borderId="17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left"/>
    </xf>
    <xf numFmtId="0" fontId="20" fillId="0" borderId="16" xfId="0" applyFont="1" applyBorder="1" applyAlignment="1">
      <alignment vertical="center"/>
    </xf>
    <xf numFmtId="0" fontId="20" fillId="0" borderId="16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21" fillId="0" borderId="26" xfId="0" applyFont="1" applyBorder="1" applyAlignment="1">
      <alignment horizontal="center" vertical="center"/>
    </xf>
    <xf numFmtId="0" fontId="23" fillId="0" borderId="19" xfId="10" applyFont="1" applyBorder="1" applyAlignment="1">
      <alignment wrapText="1"/>
    </xf>
    <xf numFmtId="172" fontId="21" fillId="0" borderId="20" xfId="0" applyNumberFormat="1" applyFont="1" applyBorder="1" applyAlignment="1">
      <alignment horizontal="center" vertical="center"/>
    </xf>
    <xf numFmtId="0" fontId="11" fillId="0" borderId="16" xfId="0" applyFont="1" applyBorder="1"/>
    <xf numFmtId="165" fontId="11" fillId="0" borderId="17" xfId="25" applyFont="1" applyBorder="1"/>
    <xf numFmtId="0" fontId="11" fillId="0" borderId="6" xfId="0" applyFont="1" applyBorder="1"/>
    <xf numFmtId="0" fontId="11" fillId="0" borderId="18" xfId="0" applyFont="1" applyBorder="1"/>
    <xf numFmtId="0" fontId="11" fillId="0" borderId="19" xfId="0" applyFont="1" applyBorder="1"/>
    <xf numFmtId="165" fontId="11" fillId="0" borderId="19" xfId="25" applyFont="1" applyBorder="1"/>
    <xf numFmtId="165" fontId="11" fillId="0" borderId="20" xfId="25" applyFont="1" applyBorder="1"/>
    <xf numFmtId="0" fontId="25" fillId="0" borderId="16" xfId="11" applyFont="1" applyBorder="1"/>
    <xf numFmtId="0" fontId="25" fillId="0" borderId="16" xfId="11" applyFont="1" applyBorder="1" applyAlignment="1">
      <alignment wrapText="1"/>
    </xf>
    <xf numFmtId="0" fontId="21" fillId="0" borderId="18" xfId="0" applyFont="1" applyBorder="1"/>
    <xf numFmtId="10" fontId="21" fillId="0" borderId="19" xfId="0" applyNumberFormat="1" applyFont="1" applyBorder="1"/>
    <xf numFmtId="0" fontId="11" fillId="0" borderId="34" xfId="0" applyFont="1" applyBorder="1"/>
    <xf numFmtId="0" fontId="11" fillId="0" borderId="5" xfId="0" applyFont="1" applyBorder="1"/>
    <xf numFmtId="9" fontId="11" fillId="0" borderId="5" xfId="23" applyFont="1" applyBorder="1"/>
    <xf numFmtId="165" fontId="11" fillId="0" borderId="5" xfId="25" applyFont="1" applyBorder="1"/>
    <xf numFmtId="165" fontId="11" fillId="0" borderId="33" xfId="25" applyFont="1" applyBorder="1"/>
    <xf numFmtId="0" fontId="21" fillId="0" borderId="34" xfId="0" applyFont="1" applyBorder="1"/>
    <xf numFmtId="0" fontId="21" fillId="0" borderId="19" xfId="0" applyFont="1" applyBorder="1" applyAlignment="1">
      <alignment horizontal="center" vertical="center"/>
    </xf>
    <xf numFmtId="3" fontId="26" fillId="0" borderId="19" xfId="0" applyNumberFormat="1" applyFont="1" applyBorder="1" applyAlignment="1">
      <alignment horizontal="center" vertical="center"/>
    </xf>
    <xf numFmtId="3" fontId="26" fillId="0" borderId="20" xfId="0" applyNumberFormat="1" applyFont="1" applyBorder="1" applyAlignment="1">
      <alignment horizontal="center" vertical="center"/>
    </xf>
    <xf numFmtId="0" fontId="18" fillId="0" borderId="0" xfId="0" applyFont="1"/>
    <xf numFmtId="164" fontId="3" fillId="0" borderId="1" xfId="0" applyNumberFormat="1" applyFont="1" applyBorder="1" applyAlignment="1">
      <alignment horizontal="right" vertical="center"/>
    </xf>
    <xf numFmtId="0" fontId="46" fillId="0" borderId="1" xfId="11" applyFont="1" applyBorder="1" applyAlignment="1">
      <alignment horizontal="center"/>
    </xf>
    <xf numFmtId="0" fontId="3" fillId="0" borderId="1" xfId="11" applyFont="1" applyBorder="1" applyAlignment="1">
      <alignment horizontal="center"/>
    </xf>
    <xf numFmtId="0" fontId="3" fillId="0" borderId="1" xfId="11" applyFont="1" applyBorder="1" applyAlignment="1">
      <alignment horizontal="center" vertical="center"/>
    </xf>
    <xf numFmtId="174" fontId="3" fillId="0" borderId="1" xfId="26" applyFont="1" applyBorder="1" applyAlignment="1">
      <alignment horizontal="center" vertical="center"/>
    </xf>
    <xf numFmtId="0" fontId="3" fillId="0" borderId="1" xfId="11" applyFont="1" applyBorder="1" applyAlignment="1">
      <alignment horizontal="left" vertical="center"/>
    </xf>
    <xf numFmtId="3" fontId="3" fillId="0" borderId="1" xfId="26" applyNumberFormat="1" applyFont="1" applyBorder="1" applyAlignment="1">
      <alignment horizontal="right" vertical="center"/>
    </xf>
    <xf numFmtId="3" fontId="3" fillId="0" borderId="1" xfId="24" applyNumberFormat="1" applyFont="1" applyBorder="1" applyAlignment="1">
      <alignment horizontal="right" vertical="center"/>
    </xf>
    <xf numFmtId="1" fontId="4" fillId="0" borderId="1" xfId="11" applyNumberFormat="1" applyFont="1" applyBorder="1" applyAlignment="1">
      <alignment horizontal="center" vertical="center"/>
    </xf>
    <xf numFmtId="3" fontId="3" fillId="0" borderId="1" xfId="26" applyNumberFormat="1" applyFont="1" applyFill="1" applyBorder="1" applyAlignment="1">
      <alignment horizontal="right" vertical="center"/>
    </xf>
    <xf numFmtId="1" fontId="3" fillId="0" borderId="1" xfId="11" applyNumberFormat="1" applyFont="1" applyBorder="1" applyAlignment="1">
      <alignment horizontal="center" vertical="center"/>
    </xf>
    <xf numFmtId="174" fontId="3" fillId="0" borderId="1" xfId="26" applyFont="1" applyFill="1" applyBorder="1" applyAlignment="1">
      <alignment horizontal="right" vertical="center"/>
    </xf>
    <xf numFmtId="9" fontId="3" fillId="0" borderId="1" xfId="27" applyFont="1" applyBorder="1" applyAlignment="1">
      <alignment horizontal="left" vertical="center"/>
    </xf>
    <xf numFmtId="174" fontId="3" fillId="0" borderId="1" xfId="26" applyFont="1" applyBorder="1" applyAlignment="1">
      <alignment horizontal="right" vertical="center"/>
    </xf>
    <xf numFmtId="9" fontId="3" fillId="0" borderId="1" xfId="11" applyNumberFormat="1" applyFont="1" applyBorder="1" applyAlignment="1">
      <alignment horizontal="left" vertical="center"/>
    </xf>
    <xf numFmtId="2" fontId="3" fillId="0" borderId="1" xfId="11" applyNumberFormat="1" applyFont="1" applyBorder="1" applyAlignment="1">
      <alignment horizontal="center" vertical="center"/>
    </xf>
    <xf numFmtId="9" fontId="3" fillId="0" borderId="1" xfId="11" applyNumberFormat="1" applyFont="1" applyBorder="1" applyAlignment="1">
      <alignment horizontal="center" vertical="center"/>
    </xf>
    <xf numFmtId="9" fontId="3" fillId="0" borderId="1" xfId="26" applyNumberFormat="1" applyFont="1" applyBorder="1" applyAlignment="1">
      <alignment horizontal="right" vertical="center"/>
    </xf>
    <xf numFmtId="0" fontId="10" fillId="0" borderId="0" xfId="0" applyFont="1"/>
    <xf numFmtId="0" fontId="4" fillId="5" borderId="1" xfId="11" applyFont="1" applyFill="1" applyBorder="1" applyAlignment="1">
      <alignment vertical="center"/>
    </xf>
    <xf numFmtId="174" fontId="4" fillId="5" borderId="1" xfId="26" applyFont="1" applyFill="1" applyBorder="1" applyAlignment="1">
      <alignment vertical="center"/>
    </xf>
    <xf numFmtId="0" fontId="4" fillId="5" borderId="1" xfId="11" applyFont="1" applyFill="1" applyBorder="1" applyAlignment="1">
      <alignment horizontal="left" vertical="center"/>
    </xf>
    <xf numFmtId="0" fontId="4" fillId="5" borderId="1" xfId="11" applyFont="1" applyFill="1" applyBorder="1" applyAlignment="1">
      <alignment horizontal="center" vertical="center"/>
    </xf>
    <xf numFmtId="175" fontId="4" fillId="5" borderId="1" xfId="26" applyNumberFormat="1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/>
    <xf numFmtId="3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9" fontId="3" fillId="0" borderId="1" xfId="0" applyNumberFormat="1" applyFont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2" fontId="4" fillId="5" borderId="33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/>
    </xf>
    <xf numFmtId="173" fontId="3" fillId="0" borderId="33" xfId="0" applyNumberFormat="1" applyFont="1" applyBorder="1"/>
    <xf numFmtId="0" fontId="4" fillId="0" borderId="16" xfId="0" applyFont="1" applyBorder="1" applyAlignment="1">
      <alignment horizontal="left"/>
    </xf>
    <xf numFmtId="173" fontId="4" fillId="0" borderId="33" xfId="0" applyNumberFormat="1" applyFont="1" applyBorder="1"/>
    <xf numFmtId="0" fontId="3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/>
    </xf>
    <xf numFmtId="0" fontId="3" fillId="0" borderId="16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24" xfId="0" applyFont="1" applyBorder="1"/>
    <xf numFmtId="0" fontId="3" fillId="0" borderId="18" xfId="0" applyFont="1" applyBorder="1" applyAlignment="1">
      <alignment horizontal="left"/>
    </xf>
    <xf numFmtId="0" fontId="2" fillId="0" borderId="26" xfId="0" applyFont="1" applyBorder="1"/>
    <xf numFmtId="0" fontId="4" fillId="0" borderId="26" xfId="0" applyFont="1" applyBorder="1" applyAlignment="1">
      <alignment horizontal="center"/>
    </xf>
    <xf numFmtId="0" fontId="2" fillId="0" borderId="27" xfId="0" applyFont="1" applyBorder="1"/>
    <xf numFmtId="0" fontId="4" fillId="4" borderId="16" xfId="0" applyFont="1" applyFill="1" applyBorder="1" applyAlignment="1">
      <alignment horizontal="left"/>
    </xf>
    <xf numFmtId="3" fontId="4" fillId="4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/>
    <xf numFmtId="173" fontId="3" fillId="4" borderId="33" xfId="0" applyNumberFormat="1" applyFont="1" applyFill="1" applyBorder="1"/>
    <xf numFmtId="173" fontId="4" fillId="4" borderId="33" xfId="0" applyNumberFormat="1" applyFont="1" applyFill="1" applyBorder="1"/>
    <xf numFmtId="0" fontId="4" fillId="4" borderId="1" xfId="0" applyFont="1" applyFill="1" applyBorder="1" applyAlignment="1">
      <alignment horizontal="left"/>
    </xf>
    <xf numFmtId="0" fontId="4" fillId="4" borderId="17" xfId="0" applyFont="1" applyFill="1" applyBorder="1" applyAlignment="1">
      <alignment horizontal="left"/>
    </xf>
    <xf numFmtId="3" fontId="4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38" xfId="11" applyFont="1" applyBorder="1" applyAlignment="1">
      <alignment vertical="center"/>
    </xf>
    <xf numFmtId="0" fontId="23" fillId="0" borderId="39" xfId="11" applyFont="1" applyBorder="1" applyAlignment="1">
      <alignment vertical="center"/>
    </xf>
    <xf numFmtId="0" fontId="4" fillId="0" borderId="16" xfId="11" applyFont="1" applyBorder="1" applyAlignment="1">
      <alignment horizontal="left"/>
    </xf>
    <xf numFmtId="0" fontId="3" fillId="0" borderId="17" xfId="11" applyFont="1" applyBorder="1" applyAlignment="1">
      <alignment horizontal="right"/>
    </xf>
    <xf numFmtId="0" fontId="4" fillId="5" borderId="16" xfId="11" applyFont="1" applyFill="1" applyBorder="1" applyAlignment="1">
      <alignment vertical="center"/>
    </xf>
    <xf numFmtId="174" fontId="4" fillId="5" borderId="17" xfId="26" applyFont="1" applyFill="1" applyBorder="1" applyAlignment="1">
      <alignment horizontal="center" vertical="center"/>
    </xf>
    <xf numFmtId="0" fontId="4" fillId="0" borderId="16" xfId="11" applyFont="1" applyBorder="1" applyAlignment="1">
      <alignment vertical="center"/>
    </xf>
    <xf numFmtId="174" fontId="3" fillId="0" borderId="17" xfId="26" applyFont="1" applyBorder="1" applyAlignment="1">
      <alignment horizontal="center" vertical="center"/>
    </xf>
    <xf numFmtId="0" fontId="4" fillId="5" borderId="16" xfId="11" applyFont="1" applyFill="1" applyBorder="1" applyAlignment="1">
      <alignment horizontal="left" vertical="center"/>
    </xf>
    <xf numFmtId="175" fontId="4" fillId="5" borderId="17" xfId="26" applyNumberFormat="1" applyFont="1" applyFill="1" applyBorder="1" applyAlignment="1">
      <alignment horizontal="center" vertical="center"/>
    </xf>
    <xf numFmtId="0" fontId="3" fillId="0" borderId="16" xfId="11" applyFont="1" applyBorder="1" applyAlignment="1">
      <alignment horizontal="left" vertical="center"/>
    </xf>
    <xf numFmtId="3" fontId="3" fillId="0" borderId="17" xfId="26" applyNumberFormat="1" applyFont="1" applyBorder="1" applyAlignment="1">
      <alignment horizontal="right" vertical="center"/>
    </xf>
    <xf numFmtId="0" fontId="4" fillId="0" borderId="16" xfId="11" applyFont="1" applyBorder="1" applyAlignment="1">
      <alignment horizontal="left" vertical="center"/>
    </xf>
    <xf numFmtId="3" fontId="4" fillId="0" borderId="17" xfId="26" applyNumberFormat="1" applyFont="1" applyFill="1" applyBorder="1" applyAlignment="1">
      <alignment horizontal="right" vertical="center"/>
    </xf>
    <xf numFmtId="3" fontId="3" fillId="0" borderId="17" xfId="6" applyNumberFormat="1" applyFont="1" applyBorder="1" applyAlignment="1">
      <alignment horizontal="right" vertical="center"/>
    </xf>
    <xf numFmtId="3" fontId="4" fillId="0" borderId="17" xfId="26" applyNumberFormat="1" applyFont="1" applyBorder="1" applyAlignment="1">
      <alignment horizontal="right" vertical="center"/>
    </xf>
    <xf numFmtId="0" fontId="3" fillId="0" borderId="16" xfId="11" applyFont="1" applyBorder="1" applyAlignment="1">
      <alignment horizontal="left" vertical="center" wrapText="1"/>
    </xf>
    <xf numFmtId="0" fontId="29" fillId="0" borderId="32" xfId="0" applyFont="1" applyBorder="1" applyAlignment="1">
      <alignment vertical="center"/>
    </xf>
    <xf numFmtId="0" fontId="9" fillId="0" borderId="16" xfId="0" applyFont="1" applyBorder="1" applyAlignment="1">
      <alignment horizontal="left" vertical="center" wrapText="1"/>
    </xf>
    <xf numFmtId="164" fontId="13" fillId="0" borderId="17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/>
    </xf>
    <xf numFmtId="164" fontId="30" fillId="0" borderId="17" xfId="0" applyNumberFormat="1" applyFont="1" applyBorder="1" applyAlignment="1">
      <alignment horizontal="right" vertical="center"/>
    </xf>
    <xf numFmtId="171" fontId="13" fillId="0" borderId="17" xfId="0" applyNumberFormat="1" applyFont="1" applyBorder="1" applyAlignment="1">
      <alignment horizontal="right" vertical="center"/>
    </xf>
    <xf numFmtId="164" fontId="29" fillId="0" borderId="20" xfId="0" applyNumberFormat="1" applyFont="1" applyBorder="1" applyAlignment="1">
      <alignment horizontal="right" vertical="center"/>
    </xf>
    <xf numFmtId="0" fontId="3" fillId="0" borderId="16" xfId="0" applyFont="1" applyFill="1" applyBorder="1" applyAlignment="1">
      <alignment vertical="center" wrapText="1"/>
    </xf>
    <xf numFmtId="177" fontId="3" fillId="0" borderId="17" xfId="9" applyNumberFormat="1" applyFont="1" applyFill="1" applyBorder="1" applyAlignment="1" applyProtection="1">
      <alignment horizontal="center" vertical="center" wrapText="1"/>
    </xf>
    <xf numFmtId="0" fontId="3" fillId="0" borderId="16" xfId="0" quotePrefix="1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vertical="center"/>
    </xf>
    <xf numFmtId="172" fontId="4" fillId="0" borderId="17" xfId="0" applyNumberFormat="1" applyFont="1" applyFill="1" applyBorder="1" applyAlignment="1">
      <alignment vertical="center"/>
    </xf>
    <xf numFmtId="0" fontId="4" fillId="5" borderId="16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vertical="center" wrapText="1"/>
    </xf>
    <xf numFmtId="177" fontId="4" fillId="5" borderId="1" xfId="9" applyNumberFormat="1" applyFont="1" applyFill="1" applyBorder="1" applyAlignment="1" applyProtection="1">
      <alignment vertical="center" wrapText="1"/>
    </xf>
    <xf numFmtId="177" fontId="4" fillId="5" borderId="17" xfId="9" applyNumberFormat="1" applyFont="1" applyFill="1" applyBorder="1" applyAlignment="1" applyProtection="1">
      <alignment vertical="center" wrapText="1"/>
    </xf>
    <xf numFmtId="3" fontId="3" fillId="5" borderId="1" xfId="0" applyNumberFormat="1" applyFont="1" applyFill="1" applyBorder="1" applyAlignment="1">
      <alignment vertical="center" wrapText="1"/>
    </xf>
    <xf numFmtId="0" fontId="50" fillId="0" borderId="1" xfId="0" applyFont="1" applyBorder="1"/>
    <xf numFmtId="3" fontId="50" fillId="0" borderId="17" xfId="0" applyNumberFormat="1" applyFont="1" applyBorder="1" applyAlignment="1">
      <alignment horizontal="right" vertical="center"/>
    </xf>
    <xf numFmtId="0" fontId="50" fillId="0" borderId="16" xfId="0" applyFont="1" applyBorder="1"/>
    <xf numFmtId="0" fontId="50" fillId="0" borderId="1" xfId="0" applyFont="1" applyBorder="1" applyAlignment="1">
      <alignment horizontal="center"/>
    </xf>
    <xf numFmtId="3" fontId="26" fillId="0" borderId="1" xfId="24" applyNumberFormat="1" applyFont="1" applyBorder="1" applyAlignment="1">
      <alignment horizontal="right" vertical="center"/>
    </xf>
    <xf numFmtId="3" fontId="26" fillId="0" borderId="17" xfId="3" applyNumberFormat="1" applyFont="1" applyFill="1" applyBorder="1" applyAlignment="1">
      <alignment horizontal="right" vertical="center"/>
    </xf>
    <xf numFmtId="0" fontId="26" fillId="0" borderId="16" xfId="11" applyFont="1" applyBorder="1" applyAlignment="1">
      <alignment horizontal="left" vertical="center"/>
    </xf>
    <xf numFmtId="3" fontId="50" fillId="0" borderId="1" xfId="0" applyNumberFormat="1" applyFont="1" applyBorder="1" applyAlignment="1">
      <alignment horizontal="right"/>
    </xf>
    <xf numFmtId="9" fontId="50" fillId="0" borderId="1" xfId="0" applyNumberFormat="1" applyFont="1" applyBorder="1" applyAlignment="1">
      <alignment horizontal="center"/>
    </xf>
    <xf numFmtId="9" fontId="50" fillId="0" borderId="1" xfId="0" applyNumberFormat="1" applyFont="1" applyBorder="1" applyAlignment="1">
      <alignment horizontal="right"/>
    </xf>
    <xf numFmtId="0" fontId="50" fillId="0" borderId="16" xfId="0" applyFont="1" applyBorder="1" applyAlignment="1">
      <alignment wrapText="1"/>
    </xf>
    <xf numFmtId="0" fontId="51" fillId="5" borderId="16" xfId="0" applyFont="1" applyFill="1" applyBorder="1"/>
    <xf numFmtId="0" fontId="26" fillId="5" borderId="1" xfId="0" applyFont="1" applyFill="1" applyBorder="1"/>
    <xf numFmtId="0" fontId="26" fillId="5" borderId="1" xfId="0" applyFont="1" applyFill="1" applyBorder="1" applyAlignment="1">
      <alignment horizontal="right"/>
    </xf>
    <xf numFmtId="3" fontId="26" fillId="5" borderId="17" xfId="0" applyNumberFormat="1" applyFont="1" applyFill="1" applyBorder="1" applyAlignment="1">
      <alignment horizontal="right" vertical="center"/>
    </xf>
    <xf numFmtId="0" fontId="49" fillId="5" borderId="16" xfId="0" applyFont="1" applyFill="1" applyBorder="1"/>
    <xf numFmtId="0" fontId="50" fillId="5" borderId="1" xfId="0" applyFont="1" applyFill="1" applyBorder="1"/>
    <xf numFmtId="0" fontId="50" fillId="5" borderId="1" xfId="0" applyFont="1" applyFill="1" applyBorder="1" applyAlignment="1">
      <alignment horizontal="center"/>
    </xf>
    <xf numFmtId="3" fontId="49" fillId="5" borderId="1" xfId="0" applyNumberFormat="1" applyFont="1" applyFill="1" applyBorder="1" applyAlignment="1">
      <alignment horizontal="right"/>
    </xf>
    <xf numFmtId="3" fontId="49" fillId="5" borderId="17" xfId="0" applyNumberFormat="1" applyFont="1" applyFill="1" applyBorder="1" applyAlignment="1">
      <alignment horizontal="right" vertical="center"/>
    </xf>
    <xf numFmtId="3" fontId="50" fillId="5" borderId="1" xfId="0" applyNumberFormat="1" applyFont="1" applyFill="1" applyBorder="1" applyAlignment="1">
      <alignment horizontal="right"/>
    </xf>
    <xf numFmtId="3" fontId="50" fillId="5" borderId="17" xfId="0" applyNumberFormat="1" applyFont="1" applyFill="1" applyBorder="1" applyAlignment="1">
      <alignment horizontal="right" vertical="center"/>
    </xf>
    <xf numFmtId="0" fontId="49" fillId="5" borderId="18" xfId="0" applyFont="1" applyFill="1" applyBorder="1"/>
    <xf numFmtId="0" fontId="50" fillId="5" borderId="19" xfId="0" applyFont="1" applyFill="1" applyBorder="1"/>
    <xf numFmtId="0" fontId="50" fillId="5" borderId="19" xfId="0" applyFont="1" applyFill="1" applyBorder="1" applyAlignment="1">
      <alignment horizontal="center"/>
    </xf>
    <xf numFmtId="3" fontId="50" fillId="5" borderId="19" xfId="0" applyNumberFormat="1" applyFont="1" applyFill="1" applyBorder="1" applyAlignment="1">
      <alignment horizontal="right"/>
    </xf>
    <xf numFmtId="3" fontId="49" fillId="5" borderId="20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178" fontId="10" fillId="0" borderId="1" xfId="29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178" fontId="10" fillId="0" borderId="17" xfId="0" applyNumberFormat="1" applyFont="1" applyBorder="1" applyAlignment="1">
      <alignment horizontal="center" vertical="center"/>
    </xf>
    <xf numFmtId="178" fontId="19" fillId="0" borderId="17" xfId="0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78" fontId="10" fillId="0" borderId="19" xfId="29" applyNumberFormat="1" applyFont="1" applyBorder="1" applyAlignment="1">
      <alignment horizontal="center" vertical="center"/>
    </xf>
    <xf numFmtId="178" fontId="19" fillId="0" borderId="20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7" xfId="0" applyFont="1" applyBorder="1" applyAlignment="1">
      <alignment vertical="center" wrapText="1"/>
    </xf>
    <xf numFmtId="0" fontId="44" fillId="0" borderId="19" xfId="0" applyFont="1" applyBorder="1" applyAlignment="1">
      <alignment vertical="center" wrapText="1"/>
    </xf>
    <xf numFmtId="164" fontId="3" fillId="0" borderId="19" xfId="0" applyNumberFormat="1" applyFont="1" applyBorder="1" applyAlignment="1">
      <alignment horizontal="right" vertical="center"/>
    </xf>
    <xf numFmtId="0" fontId="44" fillId="0" borderId="20" xfId="0" applyFont="1" applyBorder="1" applyAlignment="1">
      <alignment vertical="center" wrapText="1"/>
    </xf>
    <xf numFmtId="0" fontId="43" fillId="0" borderId="16" xfId="0" applyFont="1" applyBorder="1" applyAlignment="1">
      <alignment vertical="center" wrapText="1"/>
    </xf>
    <xf numFmtId="0" fontId="43" fillId="0" borderId="18" xfId="0" applyFont="1" applyBorder="1" applyAlignment="1">
      <alignment vertical="center" wrapText="1"/>
    </xf>
    <xf numFmtId="0" fontId="6" fillId="2" borderId="0" xfId="22" applyFill="1"/>
    <xf numFmtId="0" fontId="20" fillId="0" borderId="3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61" fillId="2" borderId="25" xfId="0" applyFont="1" applyFill="1" applyBorder="1"/>
    <xf numFmtId="0" fontId="61" fillId="2" borderId="26" xfId="0" applyFont="1" applyFill="1" applyBorder="1"/>
    <xf numFmtId="0" fontId="61" fillId="2" borderId="27" xfId="0" applyFont="1" applyFill="1" applyBorder="1"/>
    <xf numFmtId="0" fontId="2" fillId="2" borderId="0" xfId="0" applyFont="1" applyFill="1"/>
    <xf numFmtId="0" fontId="11" fillId="2" borderId="0" xfId="0" applyFont="1" applyFill="1" applyAlignment="1">
      <alignment vertical="center" wrapText="1"/>
    </xf>
    <xf numFmtId="0" fontId="8" fillId="2" borderId="0" xfId="0" applyFont="1" applyFill="1"/>
    <xf numFmtId="0" fontId="65" fillId="7" borderId="43" xfId="0" applyFont="1" applyFill="1" applyBorder="1" applyAlignment="1">
      <alignment horizontal="center" vertical="center" wrapText="1"/>
    </xf>
    <xf numFmtId="0" fontId="65" fillId="7" borderId="4" xfId="0" applyFont="1" applyFill="1" applyBorder="1" applyAlignment="1">
      <alignment horizontal="center" vertical="center" wrapText="1"/>
    </xf>
    <xf numFmtId="0" fontId="65" fillId="7" borderId="44" xfId="0" applyFont="1" applyFill="1" applyBorder="1" applyAlignment="1">
      <alignment horizontal="center" vertical="center" wrapText="1"/>
    </xf>
    <xf numFmtId="0" fontId="67" fillId="0" borderId="1" xfId="0" applyFont="1" applyBorder="1" applyAlignment="1">
      <alignment vertical="center" wrapText="1"/>
    </xf>
    <xf numFmtId="0" fontId="68" fillId="0" borderId="1" xfId="0" applyFont="1" applyBorder="1"/>
    <xf numFmtId="14" fontId="68" fillId="0" borderId="8" xfId="0" applyNumberFormat="1" applyFont="1" applyBorder="1" applyAlignment="1">
      <alignment wrapText="1"/>
    </xf>
    <xf numFmtId="0" fontId="68" fillId="0" borderId="1" xfId="0" applyFont="1" applyBorder="1" applyAlignment="1">
      <alignment vertical="center" wrapText="1"/>
    </xf>
    <xf numFmtId="0" fontId="68" fillId="0" borderId="1" xfId="0" applyFont="1" applyBorder="1" applyAlignment="1">
      <alignment wrapText="1"/>
    </xf>
    <xf numFmtId="14" fontId="68" fillId="0" borderId="1" xfId="0" applyNumberFormat="1" applyFont="1" applyBorder="1"/>
    <xf numFmtId="0" fontId="66" fillId="5" borderId="16" xfId="0" applyFont="1" applyFill="1" applyBorder="1" applyAlignment="1">
      <alignment horizontal="center" vertical="center" wrapText="1"/>
    </xf>
    <xf numFmtId="0" fontId="69" fillId="0" borderId="17" xfId="22" quotePrefix="1" applyFont="1" applyBorder="1" applyAlignment="1">
      <alignment horizontal="center" vertical="center"/>
    </xf>
    <xf numFmtId="0" fontId="67" fillId="0" borderId="19" xfId="0" applyFont="1" applyBorder="1" applyAlignment="1">
      <alignment vertical="center" wrapText="1"/>
    </xf>
    <xf numFmtId="0" fontId="68" fillId="0" borderId="19" xfId="0" applyFont="1" applyBorder="1" applyAlignment="1">
      <alignment vertical="center"/>
    </xf>
    <xf numFmtId="14" fontId="68" fillId="0" borderId="19" xfId="0" applyNumberFormat="1" applyFont="1" applyBorder="1"/>
    <xf numFmtId="0" fontId="70" fillId="7" borderId="28" xfId="0" applyFont="1" applyFill="1" applyBorder="1" applyAlignment="1">
      <alignment horizontal="center"/>
    </xf>
    <xf numFmtId="0" fontId="70" fillId="7" borderId="29" xfId="0" applyFont="1" applyFill="1" applyBorder="1" applyAlignment="1">
      <alignment horizontal="center"/>
    </xf>
    <xf numFmtId="0" fontId="11" fillId="2" borderId="0" xfId="0" applyFont="1" applyFill="1"/>
    <xf numFmtId="0" fontId="3" fillId="2" borderId="0" xfId="0" applyFont="1" applyFill="1"/>
    <xf numFmtId="0" fontId="21" fillId="2" borderId="0" xfId="0" applyFont="1" applyFill="1"/>
    <xf numFmtId="0" fontId="71" fillId="0" borderId="16" xfId="11" applyFont="1" applyBorder="1"/>
    <xf numFmtId="0" fontId="54" fillId="7" borderId="35" xfId="0" applyFont="1" applyFill="1" applyBorder="1" applyAlignment="1">
      <alignment horizontal="center" vertical="center"/>
    </xf>
    <xf numFmtId="0" fontId="54" fillId="7" borderId="36" xfId="0" applyFont="1" applyFill="1" applyBorder="1" applyAlignment="1">
      <alignment horizontal="center" vertical="center"/>
    </xf>
    <xf numFmtId="0" fontId="54" fillId="7" borderId="36" xfId="0" applyFont="1" applyFill="1" applyBorder="1" applyAlignment="1">
      <alignment horizontal="center" vertical="center" wrapText="1"/>
    </xf>
    <xf numFmtId="0" fontId="54" fillId="7" borderId="37" xfId="0" applyFont="1" applyFill="1" applyBorder="1" applyAlignment="1">
      <alignment horizontal="center" vertical="center" wrapText="1"/>
    </xf>
    <xf numFmtId="0" fontId="18" fillId="2" borderId="0" xfId="0" applyFont="1" applyFill="1"/>
    <xf numFmtId="0" fontId="66" fillId="3" borderId="5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 wrapText="1"/>
    </xf>
    <xf numFmtId="0" fontId="68" fillId="0" borderId="1" xfId="0" applyFont="1" applyBorder="1" applyAlignment="1">
      <alignment horizontal="left" vertical="center"/>
    </xf>
    <xf numFmtId="0" fontId="68" fillId="0" borderId="1" xfId="0" applyFont="1" applyBorder="1" applyAlignment="1">
      <alignment horizontal="center" vertical="center"/>
    </xf>
    <xf numFmtId="9" fontId="68" fillId="2" borderId="1" xfId="23" applyFont="1" applyFill="1" applyBorder="1" applyAlignment="1">
      <alignment horizontal="center" vertical="center"/>
    </xf>
    <xf numFmtId="164" fontId="68" fillId="0" borderId="1" xfId="0" applyNumberFormat="1" applyFont="1" applyBorder="1" applyAlignment="1">
      <alignment horizontal="right" vertical="center"/>
    </xf>
    <xf numFmtId="0" fontId="76" fillId="0" borderId="1" xfId="0" applyFont="1" applyBorder="1" applyAlignment="1">
      <alignment horizontal="center" vertical="center"/>
    </xf>
    <xf numFmtId="164" fontId="65" fillId="7" borderId="1" xfId="0" applyNumberFormat="1" applyFont="1" applyFill="1" applyBorder="1" applyAlignment="1">
      <alignment horizontal="right" vertical="center"/>
    </xf>
    <xf numFmtId="0" fontId="66" fillId="5" borderId="1" xfId="0" applyFont="1" applyFill="1" applyBorder="1" applyAlignment="1">
      <alignment horizontal="center" vertical="center"/>
    </xf>
    <xf numFmtId="0" fontId="66" fillId="5" borderId="9" xfId="0" applyFont="1" applyFill="1" applyBorder="1" applyAlignment="1">
      <alignment horizontal="center" vertical="center" wrapText="1"/>
    </xf>
    <xf numFmtId="0" fontId="66" fillId="5" borderId="1" xfId="0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  <xf numFmtId="0" fontId="67" fillId="2" borderId="9" xfId="0" applyFont="1" applyFill="1" applyBorder="1" applyAlignment="1">
      <alignment horizontal="center" vertical="center"/>
    </xf>
    <xf numFmtId="164" fontId="77" fillId="0" borderId="1" xfId="0" applyNumberFormat="1" applyFont="1" applyBorder="1" applyAlignment="1">
      <alignment horizontal="right" vertical="center"/>
    </xf>
    <xf numFmtId="171" fontId="68" fillId="0" borderId="1" xfId="0" applyNumberFormat="1" applyFont="1" applyBorder="1" applyAlignment="1">
      <alignment horizontal="right" vertical="center"/>
    </xf>
    <xf numFmtId="164" fontId="66" fillId="2" borderId="1" xfId="0" applyNumberFormat="1" applyFont="1" applyFill="1" applyBorder="1" applyAlignment="1">
      <alignment horizontal="right" vertical="center"/>
    </xf>
    <xf numFmtId="0" fontId="74" fillId="2" borderId="0" xfId="0" applyFont="1" applyFill="1"/>
    <xf numFmtId="0" fontId="70" fillId="7" borderId="16" xfId="11" applyFont="1" applyFill="1" applyBorder="1" applyAlignment="1">
      <alignment horizontal="left" vertical="center"/>
    </xf>
    <xf numFmtId="0" fontId="78" fillId="7" borderId="1" xfId="11" applyFont="1" applyFill="1" applyBorder="1" applyAlignment="1">
      <alignment horizontal="left" vertical="center"/>
    </xf>
    <xf numFmtId="0" fontId="78" fillId="7" borderId="1" xfId="11" applyFont="1" applyFill="1" applyBorder="1" applyAlignment="1">
      <alignment horizontal="center" vertical="center"/>
    </xf>
    <xf numFmtId="0" fontId="78" fillId="7" borderId="1" xfId="11" applyFont="1" applyFill="1" applyBorder="1" applyAlignment="1">
      <alignment horizontal="right" vertical="center"/>
    </xf>
    <xf numFmtId="3" fontId="70" fillId="7" borderId="17" xfId="11" applyNumberFormat="1" applyFont="1" applyFill="1" applyBorder="1" applyAlignment="1">
      <alignment horizontal="right" vertical="center"/>
    </xf>
    <xf numFmtId="0" fontId="70" fillId="7" borderId="18" xfId="11" applyFont="1" applyFill="1" applyBorder="1" applyAlignment="1">
      <alignment vertical="center"/>
    </xf>
    <xf numFmtId="0" fontId="78" fillId="7" borderId="19" xfId="11" applyFont="1" applyFill="1" applyBorder="1" applyAlignment="1">
      <alignment horizontal="center" vertical="center"/>
    </xf>
    <xf numFmtId="3" fontId="78" fillId="7" borderId="19" xfId="26" applyNumberFormat="1" applyFont="1" applyFill="1" applyBorder="1" applyAlignment="1">
      <alignment horizontal="right" vertical="center"/>
    </xf>
    <xf numFmtId="3" fontId="70" fillId="7" borderId="20" xfId="26" applyNumberFormat="1" applyFont="1" applyFill="1" applyBorder="1" applyAlignment="1">
      <alignment horizontal="right" vertical="center"/>
    </xf>
    <xf numFmtId="174" fontId="78" fillId="7" borderId="1" xfId="26" applyFont="1" applyFill="1" applyBorder="1" applyAlignment="1">
      <alignment horizontal="right" vertical="center"/>
    </xf>
    <xf numFmtId="3" fontId="78" fillId="7" borderId="17" xfId="26" applyNumberFormat="1" applyFont="1" applyFill="1" applyBorder="1" applyAlignment="1">
      <alignment horizontal="right" vertical="center"/>
    </xf>
    <xf numFmtId="0" fontId="70" fillId="7" borderId="16" xfId="0" applyFont="1" applyFill="1" applyBorder="1" applyAlignment="1">
      <alignment vertical="center" wrapText="1"/>
    </xf>
    <xf numFmtId="0" fontId="70" fillId="7" borderId="1" xfId="0" applyFont="1" applyFill="1" applyBorder="1" applyAlignment="1">
      <alignment horizontal="center" vertical="center" wrapText="1"/>
    </xf>
    <xf numFmtId="3" fontId="78" fillId="7" borderId="1" xfId="0" applyNumberFormat="1" applyFont="1" applyFill="1" applyBorder="1" applyAlignment="1">
      <alignment vertical="center" wrapText="1"/>
    </xf>
    <xf numFmtId="177" fontId="70" fillId="7" borderId="1" xfId="9" applyNumberFormat="1" applyFont="1" applyFill="1" applyBorder="1" applyAlignment="1" applyProtection="1">
      <alignment vertical="center" wrapText="1"/>
    </xf>
    <xf numFmtId="177" fontId="70" fillId="7" borderId="17" xfId="9" applyNumberFormat="1" applyFont="1" applyFill="1" applyBorder="1" applyAlignment="1" applyProtection="1">
      <alignment vertical="center" wrapText="1"/>
    </xf>
    <xf numFmtId="177" fontId="70" fillId="7" borderId="19" xfId="9" applyNumberFormat="1" applyFont="1" applyFill="1" applyBorder="1" applyAlignment="1" applyProtection="1">
      <alignment vertical="center" wrapText="1"/>
    </xf>
    <xf numFmtId="177" fontId="70" fillId="7" borderId="20" xfId="9" applyNumberFormat="1" applyFont="1" applyFill="1" applyBorder="1" applyAlignment="1" applyProtection="1">
      <alignment vertical="center" wrapText="1"/>
    </xf>
    <xf numFmtId="0" fontId="70" fillId="7" borderId="16" xfId="0" applyFont="1" applyFill="1" applyBorder="1" applyAlignment="1">
      <alignment horizontal="left" vertical="center" wrapText="1"/>
    </xf>
    <xf numFmtId="3" fontId="70" fillId="7" borderId="1" xfId="0" applyNumberFormat="1" applyFont="1" applyFill="1" applyBorder="1" applyAlignment="1">
      <alignment horizontal="center" vertical="center" wrapText="1"/>
    </xf>
    <xf numFmtId="0" fontId="78" fillId="7" borderId="17" xfId="0" applyFont="1" applyFill="1" applyBorder="1" applyAlignment="1">
      <alignment vertical="center" wrapText="1"/>
    </xf>
    <xf numFmtId="0" fontId="29" fillId="5" borderId="34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 wrapText="1"/>
    </xf>
    <xf numFmtId="0" fontId="29" fillId="5" borderId="33" xfId="0" applyFont="1" applyFill="1" applyBorder="1" applyAlignment="1">
      <alignment horizontal="center" vertical="center" wrapText="1"/>
    </xf>
    <xf numFmtId="0" fontId="29" fillId="5" borderId="40" xfId="0" applyFont="1" applyFill="1" applyBorder="1" applyAlignment="1">
      <alignment vertical="center"/>
    </xf>
    <xf numFmtId="0" fontId="29" fillId="5" borderId="7" xfId="0" applyFont="1" applyFill="1" applyBorder="1" applyAlignment="1">
      <alignment vertical="center"/>
    </xf>
    <xf numFmtId="0" fontId="29" fillId="5" borderId="32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3" fontId="4" fillId="3" borderId="17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vertical="center" wrapText="1"/>
    </xf>
    <xf numFmtId="0" fontId="4" fillId="3" borderId="16" xfId="0" applyFont="1" applyFill="1" applyBorder="1"/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17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17" xfId="0" applyFont="1" applyFill="1" applyBorder="1"/>
    <xf numFmtId="0" fontId="1" fillId="3" borderId="16" xfId="11" applyFont="1" applyFill="1" applyBorder="1" applyAlignment="1">
      <alignment horizontal="left" vertical="center"/>
    </xf>
    <xf numFmtId="0" fontId="2" fillId="3" borderId="1" xfId="11" applyFont="1" applyFill="1" applyBorder="1" applyAlignment="1">
      <alignment horizontal="left" vertical="center"/>
    </xf>
    <xf numFmtId="0" fontId="2" fillId="3" borderId="1" xfId="11" applyFont="1" applyFill="1" applyBorder="1" applyAlignment="1">
      <alignment horizontal="center" vertical="center"/>
    </xf>
    <xf numFmtId="175" fontId="2" fillId="3" borderId="1" xfId="26" applyNumberFormat="1" applyFont="1" applyFill="1" applyBorder="1" applyAlignment="1">
      <alignment horizontal="center" vertical="center"/>
    </xf>
    <xf numFmtId="175" fontId="2" fillId="3" borderId="17" xfId="26" applyNumberFormat="1" applyFont="1" applyFill="1" applyBorder="1" applyAlignment="1">
      <alignment horizontal="right" vertical="center"/>
    </xf>
    <xf numFmtId="3" fontId="2" fillId="3" borderId="17" xfId="26" applyNumberFormat="1" applyFont="1" applyFill="1" applyBorder="1" applyAlignment="1">
      <alignment horizontal="right" vertical="center"/>
    </xf>
    <xf numFmtId="0" fontId="4" fillId="3" borderId="16" xfId="11" applyFont="1" applyFill="1" applyBorder="1" applyAlignment="1">
      <alignment horizontal="left" vertical="center"/>
    </xf>
    <xf numFmtId="0" fontId="3" fillId="3" borderId="1" xfId="11" applyFont="1" applyFill="1" applyBorder="1" applyAlignment="1">
      <alignment horizontal="left" vertical="center"/>
    </xf>
    <xf numFmtId="0" fontId="3" fillId="3" borderId="1" xfId="11" applyFont="1" applyFill="1" applyBorder="1" applyAlignment="1">
      <alignment horizontal="center" vertical="center"/>
    </xf>
    <xf numFmtId="3" fontId="3" fillId="3" borderId="1" xfId="26" applyNumberFormat="1" applyFont="1" applyFill="1" applyBorder="1" applyAlignment="1">
      <alignment horizontal="right" vertical="center"/>
    </xf>
    <xf numFmtId="3" fontId="3" fillId="3" borderId="17" xfId="26" applyNumberFormat="1" applyFont="1" applyFill="1" applyBorder="1" applyAlignment="1">
      <alignment horizontal="right" vertical="center"/>
    </xf>
    <xf numFmtId="0" fontId="27" fillId="2" borderId="0" xfId="0" applyFont="1" applyFill="1"/>
    <xf numFmtId="0" fontId="23" fillId="2" borderId="0" xfId="11" applyFont="1" applyFill="1" applyBorder="1" applyAlignment="1">
      <alignment horizontal="center" vertical="center"/>
    </xf>
    <xf numFmtId="3" fontId="4" fillId="2" borderId="0" xfId="26" applyNumberFormat="1" applyFont="1" applyFill="1" applyBorder="1" applyAlignment="1">
      <alignment horizontal="right" vertical="center"/>
    </xf>
    <xf numFmtId="3" fontId="5" fillId="2" borderId="0" xfId="1" applyNumberFormat="1" applyFont="1" applyFill="1" applyAlignment="1" applyProtection="1">
      <alignment vertical="center" wrapText="1"/>
      <protection locked="0"/>
    </xf>
    <xf numFmtId="0" fontId="5" fillId="2" borderId="0" xfId="1" applyFont="1" applyFill="1" applyAlignment="1" applyProtection="1">
      <alignment vertical="center"/>
      <protection locked="0"/>
    </xf>
    <xf numFmtId="3" fontId="34" fillId="2" borderId="0" xfId="1" applyNumberFormat="1" applyFont="1" applyFill="1" applyAlignment="1" applyProtection="1">
      <alignment vertical="center" wrapText="1"/>
      <protection locked="0"/>
    </xf>
    <xf numFmtId="0" fontId="10" fillId="2" borderId="0" xfId="0" applyFont="1" applyFill="1"/>
    <xf numFmtId="0" fontId="5" fillId="2" borderId="0" xfId="1" applyFont="1" applyFill="1" applyAlignment="1" applyProtection="1">
      <alignment vertical="center" wrapText="1"/>
      <protection locked="0"/>
    </xf>
    <xf numFmtId="0" fontId="5" fillId="2" borderId="0" xfId="1" applyFont="1" applyFill="1" applyAlignment="1" applyProtection="1">
      <alignment horizontal="center" vertical="center" wrapText="1"/>
      <protection locked="0"/>
    </xf>
    <xf numFmtId="0" fontId="47" fillId="2" borderId="23" xfId="22" applyFont="1" applyFill="1" applyBorder="1" applyAlignment="1" applyProtection="1">
      <alignment vertical="center"/>
      <protection locked="0"/>
    </xf>
    <xf numFmtId="0" fontId="3" fillId="2" borderId="0" xfId="1" applyFill="1"/>
    <xf numFmtId="0" fontId="47" fillId="2" borderId="24" xfId="22" applyFont="1" applyFill="1" applyBorder="1" applyAlignment="1" applyProtection="1">
      <alignment vertical="center"/>
      <protection locked="0"/>
    </xf>
    <xf numFmtId="0" fontId="47" fillId="2" borderId="27" xfId="22" applyFont="1" applyFill="1" applyBorder="1" applyAlignment="1" applyProtection="1">
      <alignment vertical="center"/>
      <protection locked="0"/>
    </xf>
    <xf numFmtId="0" fontId="41" fillId="2" borderId="0" xfId="1" applyFont="1" applyFill="1" applyAlignment="1" applyProtection="1">
      <alignment vertical="center"/>
      <protection locked="0"/>
    </xf>
    <xf numFmtId="0" fontId="70" fillId="7" borderId="16" xfId="0" applyFont="1" applyFill="1" applyBorder="1" applyAlignment="1">
      <alignment horizontal="left"/>
    </xf>
    <xf numFmtId="3" fontId="70" fillId="7" borderId="1" xfId="0" applyNumberFormat="1" applyFont="1" applyFill="1" applyBorder="1" applyAlignment="1">
      <alignment horizontal="center"/>
    </xf>
    <xf numFmtId="0" fontId="78" fillId="7" borderId="1" xfId="0" applyFont="1" applyFill="1" applyBorder="1"/>
    <xf numFmtId="3" fontId="78" fillId="7" borderId="1" xfId="0" applyNumberFormat="1" applyFont="1" applyFill="1" applyBorder="1" applyAlignment="1">
      <alignment horizontal="center"/>
    </xf>
    <xf numFmtId="3" fontId="78" fillId="7" borderId="1" xfId="0" applyNumberFormat="1" applyFont="1" applyFill="1" applyBorder="1"/>
    <xf numFmtId="173" fontId="78" fillId="7" borderId="33" xfId="0" applyNumberFormat="1" applyFont="1" applyFill="1" applyBorder="1"/>
    <xf numFmtId="173" fontId="70" fillId="7" borderId="33" xfId="0" applyNumberFormat="1" applyFont="1" applyFill="1" applyBorder="1"/>
    <xf numFmtId="0" fontId="70" fillId="7" borderId="1" xfId="0" applyFont="1" applyFill="1" applyBorder="1" applyAlignment="1">
      <alignment horizontal="left"/>
    </xf>
    <xf numFmtId="3" fontId="70" fillId="7" borderId="1" xfId="0" applyNumberFormat="1" applyFont="1" applyFill="1" applyBorder="1" applyAlignment="1">
      <alignment horizontal="center" vertical="center"/>
    </xf>
    <xf numFmtId="0" fontId="70" fillId="7" borderId="17" xfId="0" applyFont="1" applyFill="1" applyBorder="1" applyAlignment="1">
      <alignment horizontal="left"/>
    </xf>
    <xf numFmtId="0" fontId="48" fillId="2" borderId="23" xfId="22" applyFont="1" applyFill="1" applyBorder="1"/>
    <xf numFmtId="0" fontId="6" fillId="2" borderId="27" xfId="22" applyFill="1" applyBorder="1"/>
    <xf numFmtId="0" fontId="73" fillId="7" borderId="16" xfId="0" applyFont="1" applyFill="1" applyBorder="1" applyAlignment="1">
      <alignment horizontal="center" vertical="center"/>
    </xf>
    <xf numFmtId="0" fontId="73" fillId="7" borderId="1" xfId="0" applyFont="1" applyFill="1" applyBorder="1" applyAlignment="1">
      <alignment horizontal="center" vertical="center"/>
    </xf>
    <xf numFmtId="0" fontId="73" fillId="7" borderId="17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0" xfId="0" applyFill="1" applyBorder="1"/>
    <xf numFmtId="0" fontId="9" fillId="2" borderId="0" xfId="0" applyFont="1" applyFill="1" applyBorder="1" applyAlignment="1">
      <alignment vertical="center" wrapText="1"/>
    </xf>
    <xf numFmtId="0" fontId="43" fillId="0" borderId="34" xfId="0" applyFont="1" applyBorder="1" applyAlignment="1">
      <alignment vertical="center" wrapText="1"/>
    </xf>
    <xf numFmtId="0" fontId="44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right" vertical="center"/>
    </xf>
    <xf numFmtId="0" fontId="44" fillId="0" borderId="33" xfId="0" applyFont="1" applyBorder="1" applyAlignment="1">
      <alignment vertical="center" wrapText="1"/>
    </xf>
    <xf numFmtId="0" fontId="54" fillId="7" borderId="35" xfId="0" applyFont="1" applyFill="1" applyBorder="1" applyAlignment="1">
      <alignment vertical="center" wrapText="1"/>
    </xf>
    <xf numFmtId="0" fontId="54" fillId="7" borderId="36" xfId="0" applyFont="1" applyFill="1" applyBorder="1" applyAlignment="1">
      <alignment vertical="center" wrapText="1"/>
    </xf>
    <xf numFmtId="0" fontId="54" fillId="7" borderId="37" xfId="0" applyFont="1" applyFill="1" applyBorder="1" applyAlignment="1">
      <alignment vertical="center" wrapText="1"/>
    </xf>
    <xf numFmtId="0" fontId="53" fillId="2" borderId="0" xfId="22" applyFont="1" applyFill="1" applyAlignment="1">
      <alignment horizontal="center" vertical="center"/>
    </xf>
    <xf numFmtId="0" fontId="60" fillId="3" borderId="6" xfId="0" applyFont="1" applyFill="1" applyBorder="1" applyAlignment="1">
      <alignment horizontal="center" vertical="center"/>
    </xf>
    <xf numFmtId="0" fontId="60" fillId="3" borderId="0" xfId="0" applyFont="1" applyFill="1" applyBorder="1" applyAlignment="1">
      <alignment horizontal="center" vertical="center"/>
    </xf>
    <xf numFmtId="0" fontId="60" fillId="3" borderId="24" xfId="0" applyFont="1" applyFill="1" applyBorder="1" applyAlignment="1">
      <alignment horizontal="center" vertical="center"/>
    </xf>
    <xf numFmtId="0" fontId="57" fillId="0" borderId="6" xfId="0" applyFont="1" applyFill="1" applyBorder="1" applyAlignment="1">
      <alignment horizontal="left" vertical="top" wrapText="1"/>
    </xf>
    <xf numFmtId="0" fontId="57" fillId="0" borderId="0" xfId="0" applyFont="1" applyFill="1" applyBorder="1" applyAlignment="1">
      <alignment horizontal="left" vertical="top" wrapText="1"/>
    </xf>
    <xf numFmtId="0" fontId="57" fillId="0" borderId="24" xfId="0" applyFont="1" applyFill="1" applyBorder="1" applyAlignment="1">
      <alignment horizontal="left" vertical="top" wrapText="1"/>
    </xf>
    <xf numFmtId="0" fontId="55" fillId="2" borderId="13" xfId="0" applyFont="1" applyFill="1" applyBorder="1" applyAlignment="1">
      <alignment horizontal="center" vertical="top"/>
    </xf>
    <xf numFmtId="0" fontId="56" fillId="2" borderId="14" xfId="0" applyFont="1" applyFill="1" applyBorder="1" applyAlignment="1">
      <alignment horizontal="center" vertical="top"/>
    </xf>
    <xf numFmtId="0" fontId="56" fillId="2" borderId="15" xfId="0" applyFont="1" applyFill="1" applyBorder="1" applyAlignment="1">
      <alignment horizontal="center" vertical="top"/>
    </xf>
    <xf numFmtId="0" fontId="56" fillId="2" borderId="16" xfId="0" applyFont="1" applyFill="1" applyBorder="1" applyAlignment="1">
      <alignment horizontal="center" vertical="top"/>
    </xf>
    <xf numFmtId="0" fontId="56" fillId="2" borderId="1" xfId="0" applyFont="1" applyFill="1" applyBorder="1" applyAlignment="1">
      <alignment horizontal="center" vertical="top"/>
    </xf>
    <xf numFmtId="0" fontId="56" fillId="2" borderId="17" xfId="0" applyFont="1" applyFill="1" applyBorder="1" applyAlignment="1">
      <alignment horizontal="center" vertical="top"/>
    </xf>
    <xf numFmtId="0" fontId="56" fillId="2" borderId="18" xfId="0" applyFont="1" applyFill="1" applyBorder="1" applyAlignment="1">
      <alignment horizontal="center" vertical="top"/>
    </xf>
    <xf numFmtId="0" fontId="56" fillId="2" borderId="19" xfId="0" applyFont="1" applyFill="1" applyBorder="1" applyAlignment="1">
      <alignment horizontal="center" vertical="top"/>
    </xf>
    <xf numFmtId="0" fontId="56" fillId="2" borderId="20" xfId="0" applyFont="1" applyFill="1" applyBorder="1" applyAlignment="1">
      <alignment horizontal="center" vertical="top"/>
    </xf>
    <xf numFmtId="0" fontId="57" fillId="0" borderId="6" xfId="0" applyFont="1" applyBorder="1" applyAlignment="1">
      <alignment horizontal="left" vertical="center" wrapText="1"/>
    </xf>
    <xf numFmtId="0" fontId="57" fillId="0" borderId="0" xfId="0" applyFont="1" applyBorder="1" applyAlignment="1">
      <alignment horizontal="left" vertical="center"/>
    </xf>
    <xf numFmtId="0" fontId="57" fillId="0" borderId="24" xfId="0" applyFont="1" applyBorder="1" applyAlignment="1">
      <alignment horizontal="left" vertical="center"/>
    </xf>
    <xf numFmtId="0" fontId="57" fillId="0" borderId="6" xfId="0" applyFont="1" applyBorder="1" applyAlignment="1">
      <alignment horizontal="left" vertical="center"/>
    </xf>
    <xf numFmtId="0" fontId="58" fillId="7" borderId="6" xfId="0" applyFont="1" applyFill="1" applyBorder="1" applyAlignment="1">
      <alignment horizontal="center" vertical="center"/>
    </xf>
    <xf numFmtId="0" fontId="58" fillId="7" borderId="0" xfId="0" applyFont="1" applyFill="1" applyBorder="1" applyAlignment="1">
      <alignment horizontal="center" vertical="center"/>
    </xf>
    <xf numFmtId="0" fontId="58" fillId="7" borderId="24" xfId="0" applyFont="1" applyFill="1" applyBorder="1" applyAlignment="1">
      <alignment horizontal="center" vertical="center"/>
    </xf>
    <xf numFmtId="0" fontId="57" fillId="0" borderId="6" xfId="0" applyFont="1" applyFill="1" applyBorder="1" applyAlignment="1">
      <alignment horizontal="left" vertical="center" wrapText="1"/>
    </xf>
    <xf numFmtId="0" fontId="57" fillId="0" borderId="0" xfId="0" applyFont="1" applyFill="1" applyBorder="1" applyAlignment="1">
      <alignment horizontal="left" vertical="center" wrapText="1"/>
    </xf>
    <xf numFmtId="0" fontId="57" fillId="0" borderId="24" xfId="0" applyFont="1" applyFill="1" applyBorder="1" applyAlignment="1">
      <alignment horizontal="left" vertical="center" wrapText="1"/>
    </xf>
    <xf numFmtId="0" fontId="60" fillId="5" borderId="6" xfId="0" applyFont="1" applyFill="1" applyBorder="1" applyAlignment="1">
      <alignment horizontal="center" vertical="center"/>
    </xf>
    <xf numFmtId="0" fontId="60" fillId="5" borderId="0" xfId="0" applyFont="1" applyFill="1" applyBorder="1" applyAlignment="1">
      <alignment horizontal="center" vertical="center"/>
    </xf>
    <xf numFmtId="0" fontId="60" fillId="5" borderId="24" xfId="0" applyFont="1" applyFill="1" applyBorder="1" applyAlignment="1">
      <alignment horizontal="center" vertical="center"/>
    </xf>
    <xf numFmtId="0" fontId="57" fillId="2" borderId="6" xfId="0" applyFont="1" applyFill="1" applyBorder="1" applyAlignment="1">
      <alignment horizontal="left" vertical="top" wrapText="1"/>
    </xf>
    <xf numFmtId="0" fontId="57" fillId="2" borderId="0" xfId="0" applyFont="1" applyFill="1" applyBorder="1" applyAlignment="1">
      <alignment horizontal="left" vertical="top" wrapText="1"/>
    </xf>
    <xf numFmtId="0" fontId="57" fillId="2" borderId="24" xfId="0" applyFont="1" applyFill="1" applyBorder="1" applyAlignment="1">
      <alignment horizontal="left" vertical="top" wrapText="1"/>
    </xf>
    <xf numFmtId="0" fontId="60" fillId="4" borderId="6" xfId="0" applyFont="1" applyFill="1" applyBorder="1" applyAlignment="1">
      <alignment horizontal="center" vertical="center"/>
    </xf>
    <xf numFmtId="0" fontId="60" fillId="4" borderId="0" xfId="0" applyFont="1" applyFill="1" applyBorder="1" applyAlignment="1">
      <alignment horizontal="center" vertical="center"/>
    </xf>
    <xf numFmtId="0" fontId="60" fillId="4" borderId="24" xfId="0" applyFont="1" applyFill="1" applyBorder="1" applyAlignment="1">
      <alignment horizontal="center" vertical="center"/>
    </xf>
    <xf numFmtId="0" fontId="60" fillId="4" borderId="6" xfId="0" applyFont="1" applyFill="1" applyBorder="1" applyAlignment="1">
      <alignment horizontal="center" vertical="center" wrapText="1"/>
    </xf>
    <xf numFmtId="0" fontId="60" fillId="4" borderId="0" xfId="0" applyFont="1" applyFill="1" applyBorder="1" applyAlignment="1">
      <alignment horizontal="center" vertical="center" wrapText="1"/>
    </xf>
    <xf numFmtId="0" fontId="60" fillId="4" borderId="24" xfId="0" applyFont="1" applyFill="1" applyBorder="1" applyAlignment="1">
      <alignment horizontal="center" vertical="center" wrapText="1"/>
    </xf>
    <xf numFmtId="0" fontId="61" fillId="0" borderId="6" xfId="0" applyFont="1" applyFill="1" applyBorder="1" applyAlignment="1">
      <alignment horizontal="left" vertical="top" wrapText="1"/>
    </xf>
    <xf numFmtId="0" fontId="62" fillId="0" borderId="0" xfId="0" applyFont="1" applyFill="1" applyBorder="1" applyAlignment="1">
      <alignment horizontal="left" vertical="top" wrapText="1"/>
    </xf>
    <xf numFmtId="0" fontId="62" fillId="0" borderId="24" xfId="0" applyFont="1" applyFill="1" applyBorder="1" applyAlignment="1">
      <alignment horizontal="left" vertical="top" wrapText="1"/>
    </xf>
    <xf numFmtId="0" fontId="57" fillId="2" borderId="6" xfId="0" applyFont="1" applyFill="1" applyBorder="1" applyAlignment="1">
      <alignment horizontal="left"/>
    </xf>
    <xf numFmtId="0" fontId="57" fillId="2" borderId="0" xfId="0" applyFont="1" applyFill="1" applyBorder="1" applyAlignment="1">
      <alignment horizontal="left"/>
    </xf>
    <xf numFmtId="0" fontId="57" fillId="2" borderId="24" xfId="0" applyFont="1" applyFill="1" applyBorder="1" applyAlignment="1">
      <alignment horizontal="left"/>
    </xf>
    <xf numFmtId="0" fontId="57" fillId="2" borderId="6" xfId="0" applyFont="1" applyFill="1" applyBorder="1" applyAlignment="1">
      <alignment horizontal="left" wrapText="1"/>
    </xf>
    <xf numFmtId="0" fontId="57" fillId="2" borderId="0" xfId="0" applyFont="1" applyFill="1" applyBorder="1" applyAlignment="1">
      <alignment horizontal="left" wrapText="1"/>
    </xf>
    <xf numFmtId="0" fontId="57" fillId="2" borderId="24" xfId="0" applyFont="1" applyFill="1" applyBorder="1" applyAlignment="1">
      <alignment horizontal="left" wrapText="1"/>
    </xf>
    <xf numFmtId="0" fontId="66" fillId="3" borderId="16" xfId="0" applyFont="1" applyFill="1" applyBorder="1" applyAlignment="1">
      <alignment horizontal="center" vertical="center"/>
    </xf>
    <xf numFmtId="0" fontId="66" fillId="3" borderId="18" xfId="0" applyFont="1" applyFill="1" applyBorder="1" applyAlignment="1">
      <alignment horizontal="center" vertical="center"/>
    </xf>
    <xf numFmtId="0" fontId="67" fillId="0" borderId="3" xfId="0" applyFont="1" applyBorder="1" applyAlignment="1">
      <alignment horizontal="left" vertical="center" wrapText="1"/>
    </xf>
    <xf numFmtId="0" fontId="67" fillId="0" borderId="5" xfId="0" applyFont="1" applyBorder="1" applyAlignment="1">
      <alignment horizontal="left" vertical="center" wrapText="1"/>
    </xf>
    <xf numFmtId="0" fontId="64" fillId="2" borderId="21" xfId="0" applyFont="1" applyFill="1" applyBorder="1" applyAlignment="1">
      <alignment horizontal="left" vertical="center"/>
    </xf>
    <xf numFmtId="0" fontId="64" fillId="2" borderId="22" xfId="0" applyFont="1" applyFill="1" applyBorder="1" applyAlignment="1">
      <alignment horizontal="left" vertical="center"/>
    </xf>
    <xf numFmtId="0" fontId="64" fillId="2" borderId="23" xfId="0" applyFont="1" applyFill="1" applyBorder="1" applyAlignment="1">
      <alignment horizontal="left" vertical="center"/>
    </xf>
    <xf numFmtId="0" fontId="64" fillId="2" borderId="6" xfId="0" applyFont="1" applyFill="1" applyBorder="1" applyAlignment="1">
      <alignment horizontal="left" vertical="center"/>
    </xf>
    <xf numFmtId="0" fontId="64" fillId="2" borderId="0" xfId="0" applyFont="1" applyFill="1" applyBorder="1" applyAlignment="1">
      <alignment horizontal="left" vertical="center"/>
    </xf>
    <xf numFmtId="0" fontId="64" fillId="2" borderId="24" xfId="0" applyFont="1" applyFill="1" applyBorder="1" applyAlignment="1">
      <alignment horizontal="left" vertical="center"/>
    </xf>
    <xf numFmtId="0" fontId="64" fillId="2" borderId="25" xfId="0" applyFont="1" applyFill="1" applyBorder="1" applyAlignment="1">
      <alignment horizontal="left" vertical="center"/>
    </xf>
    <xf numFmtId="0" fontId="64" fillId="2" borderId="26" xfId="0" applyFont="1" applyFill="1" applyBorder="1" applyAlignment="1">
      <alignment horizontal="left" vertical="center"/>
    </xf>
    <xf numFmtId="0" fontId="64" fillId="2" borderId="27" xfId="0" applyFont="1" applyFill="1" applyBorder="1" applyAlignment="1">
      <alignment horizontal="left" vertical="center"/>
    </xf>
    <xf numFmtId="0" fontId="69" fillId="0" borderId="17" xfId="22" quotePrefix="1" applyFont="1" applyBorder="1" applyAlignment="1">
      <alignment horizontal="center" vertical="center" wrapText="1"/>
    </xf>
    <xf numFmtId="0" fontId="68" fillId="0" borderId="3" xfId="0" applyFont="1" applyBorder="1" applyAlignment="1">
      <alignment vertical="center"/>
    </xf>
    <xf numFmtId="0" fontId="68" fillId="0" borderId="5" xfId="0" applyFont="1" applyBorder="1" applyAlignment="1">
      <alignment vertical="center"/>
    </xf>
    <xf numFmtId="0" fontId="66" fillId="3" borderId="1" xfId="0" applyFont="1" applyFill="1" applyBorder="1" applyAlignment="1">
      <alignment horizontal="center" vertical="center"/>
    </xf>
    <xf numFmtId="0" fontId="66" fillId="3" borderId="45" xfId="0" applyFont="1" applyFill="1" applyBorder="1" applyAlignment="1">
      <alignment horizontal="center" vertical="center"/>
    </xf>
    <xf numFmtId="0" fontId="66" fillId="3" borderId="6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 wrapText="1"/>
    </xf>
    <xf numFmtId="0" fontId="68" fillId="0" borderId="4" xfId="0" applyFont="1" applyBorder="1" applyAlignment="1">
      <alignment vertical="center" wrapText="1"/>
    </xf>
    <xf numFmtId="0" fontId="68" fillId="0" borderId="5" xfId="0" applyFont="1" applyBorder="1" applyAlignment="1">
      <alignment vertical="center" wrapText="1"/>
    </xf>
    <xf numFmtId="0" fontId="66" fillId="5" borderId="16" xfId="0" applyFont="1" applyFill="1" applyBorder="1" applyAlignment="1">
      <alignment horizontal="center" vertical="center"/>
    </xf>
    <xf numFmtId="0" fontId="69" fillId="0" borderId="17" xfId="22" quotePrefix="1" applyFont="1" applyBorder="1" applyAlignment="1">
      <alignment horizontal="center" vertical="center"/>
    </xf>
    <xf numFmtId="0" fontId="69" fillId="0" borderId="17" xfId="22" applyFont="1" applyBorder="1" applyAlignment="1">
      <alignment horizontal="center" vertical="center"/>
    </xf>
    <xf numFmtId="0" fontId="69" fillId="0" borderId="20" xfId="22" applyFont="1" applyBorder="1" applyAlignment="1">
      <alignment horizontal="center" vertical="center"/>
    </xf>
    <xf numFmtId="0" fontId="66" fillId="5" borderId="1" xfId="0" applyFont="1" applyFill="1" applyBorder="1" applyAlignment="1">
      <alignment horizontal="center" vertical="center"/>
    </xf>
    <xf numFmtId="0" fontId="69" fillId="0" borderId="1" xfId="22" quotePrefix="1" applyFont="1" applyBorder="1" applyAlignment="1">
      <alignment horizontal="center" vertical="center" wrapText="1"/>
    </xf>
    <xf numFmtId="0" fontId="69" fillId="0" borderId="19" xfId="22" quotePrefix="1" applyFont="1" applyBorder="1" applyAlignment="1">
      <alignment horizontal="center" vertical="center" wrapText="1"/>
    </xf>
    <xf numFmtId="14" fontId="68" fillId="0" borderId="3" xfId="0" applyNumberFormat="1" applyFont="1" applyBorder="1" applyAlignment="1">
      <alignment horizontal="center" vertical="center" wrapText="1"/>
    </xf>
    <xf numFmtId="14" fontId="68" fillId="0" borderId="4" xfId="0" applyNumberFormat="1" applyFont="1" applyBorder="1" applyAlignment="1">
      <alignment horizontal="center" vertical="center" wrapText="1"/>
    </xf>
    <xf numFmtId="14" fontId="68" fillId="0" borderId="5" xfId="0" applyNumberFormat="1" applyFont="1" applyBorder="1" applyAlignment="1">
      <alignment horizontal="center" vertical="center" wrapText="1"/>
    </xf>
    <xf numFmtId="14" fontId="68" fillId="0" borderId="3" xfId="0" applyNumberFormat="1" applyFont="1" applyBorder="1" applyAlignment="1">
      <alignment horizontal="center" vertical="center"/>
    </xf>
    <xf numFmtId="14" fontId="68" fillId="0" borderId="4" xfId="0" applyNumberFormat="1" applyFont="1" applyBorder="1" applyAlignment="1">
      <alignment horizontal="center" vertical="center"/>
    </xf>
    <xf numFmtId="14" fontId="68" fillId="0" borderId="5" xfId="0" applyNumberFormat="1" applyFont="1" applyBorder="1" applyAlignment="1">
      <alignment horizontal="center" vertical="center"/>
    </xf>
    <xf numFmtId="14" fontId="68" fillId="0" borderId="46" xfId="0" applyNumberFormat="1" applyFont="1" applyBorder="1" applyAlignment="1">
      <alignment horizontal="center" vertical="center"/>
    </xf>
    <xf numFmtId="0" fontId="66" fillId="3" borderId="1" xfId="0" applyFont="1" applyFill="1" applyBorder="1" applyAlignment="1">
      <alignment horizontal="center" vertical="center" wrapText="1"/>
    </xf>
    <xf numFmtId="0" fontId="66" fillId="3" borderId="19" xfId="0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left" vertical="center" wrapText="1"/>
    </xf>
    <xf numFmtId="0" fontId="73" fillId="7" borderId="10" xfId="0" applyFont="1" applyFill="1" applyBorder="1" applyAlignment="1">
      <alignment horizontal="center" vertical="center"/>
    </xf>
    <xf numFmtId="0" fontId="73" fillId="7" borderId="11" xfId="0" applyFont="1" applyFill="1" applyBorder="1" applyAlignment="1">
      <alignment horizontal="center" vertical="center"/>
    </xf>
    <xf numFmtId="0" fontId="73" fillId="7" borderId="12" xfId="0" applyFont="1" applyFill="1" applyBorder="1" applyAlignment="1">
      <alignment horizontal="center" vertical="center"/>
    </xf>
    <xf numFmtId="172" fontId="26" fillId="0" borderId="1" xfId="0" applyNumberFormat="1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54" fillId="7" borderId="10" xfId="0" applyFont="1" applyFill="1" applyBorder="1" applyAlignment="1">
      <alignment horizontal="center" vertical="center" wrapText="1"/>
    </xf>
    <xf numFmtId="0" fontId="54" fillId="7" borderId="11" xfId="0" applyFont="1" applyFill="1" applyBorder="1" applyAlignment="1">
      <alignment horizontal="center" vertical="center" wrapText="1"/>
    </xf>
    <xf numFmtId="0" fontId="54" fillId="7" borderId="12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left" vertical="center"/>
    </xf>
    <xf numFmtId="0" fontId="42" fillId="0" borderId="11" xfId="0" applyFont="1" applyFill="1" applyBorder="1" applyAlignment="1">
      <alignment horizontal="left" vertical="center"/>
    </xf>
    <xf numFmtId="0" fontId="42" fillId="0" borderId="12" xfId="0" applyFont="1" applyFill="1" applyBorder="1" applyAlignment="1">
      <alignment horizontal="left" vertical="center"/>
    </xf>
    <xf numFmtId="172" fontId="26" fillId="0" borderId="19" xfId="0" applyNumberFormat="1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172" fontId="26" fillId="0" borderId="9" xfId="0" applyNumberFormat="1" applyFont="1" applyBorder="1" applyAlignment="1">
      <alignment horizontal="center"/>
    </xf>
    <xf numFmtId="172" fontId="26" fillId="0" borderId="32" xfId="0" applyNumberFormat="1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4" fillId="6" borderId="13" xfId="11" applyFont="1" applyFill="1" applyBorder="1" applyAlignment="1">
      <alignment horizontal="center" vertical="center" wrapText="1"/>
    </xf>
    <xf numFmtId="0" fontId="24" fillId="6" borderId="14" xfId="11" applyFont="1" applyFill="1" applyBorder="1" applyAlignment="1">
      <alignment horizontal="center" vertical="center" wrapText="1"/>
    </xf>
    <xf numFmtId="0" fontId="24" fillId="6" borderId="30" xfId="11" applyFont="1" applyFill="1" applyBorder="1" applyAlignment="1">
      <alignment horizontal="center" vertical="center" wrapText="1"/>
    </xf>
    <xf numFmtId="0" fontId="24" fillId="6" borderId="31" xfId="11" applyFont="1" applyFill="1" applyBorder="1" applyAlignment="1">
      <alignment horizontal="center" vertical="center" wrapText="1"/>
    </xf>
    <xf numFmtId="0" fontId="67" fillId="0" borderId="9" xfId="0" applyFont="1" applyBorder="1" applyAlignment="1">
      <alignment horizontal="left" vertical="center" wrapText="1"/>
    </xf>
    <xf numFmtId="0" fontId="67" fillId="0" borderId="8" xfId="0" applyFont="1" applyBorder="1" applyAlignment="1">
      <alignment horizontal="left" vertical="center" wrapText="1"/>
    </xf>
    <xf numFmtId="0" fontId="67" fillId="0" borderId="9" xfId="0" applyFont="1" applyBorder="1" applyAlignment="1">
      <alignment horizontal="center" vertical="center" wrapText="1"/>
    </xf>
    <xf numFmtId="0" fontId="67" fillId="0" borderId="8" xfId="0" applyFont="1" applyBorder="1" applyAlignment="1">
      <alignment horizontal="center" vertical="center" wrapText="1"/>
    </xf>
    <xf numFmtId="0" fontId="75" fillId="2" borderId="13" xfId="0" applyFont="1" applyFill="1" applyBorder="1" applyAlignment="1">
      <alignment horizontal="center" vertical="top"/>
    </xf>
    <xf numFmtId="0" fontId="75" fillId="2" borderId="14" xfId="0" applyFont="1" applyFill="1" applyBorder="1" applyAlignment="1">
      <alignment horizontal="center" vertical="top"/>
    </xf>
    <xf numFmtId="0" fontId="75" fillId="2" borderId="15" xfId="0" applyFont="1" applyFill="1" applyBorder="1" applyAlignment="1">
      <alignment horizontal="center" vertical="top"/>
    </xf>
    <xf numFmtId="0" fontId="75" fillId="2" borderId="16" xfId="0" applyFont="1" applyFill="1" applyBorder="1" applyAlignment="1">
      <alignment horizontal="center" vertical="top"/>
    </xf>
    <xf numFmtId="0" fontId="75" fillId="2" borderId="1" xfId="0" applyFont="1" applyFill="1" applyBorder="1" applyAlignment="1">
      <alignment horizontal="center" vertical="top"/>
    </xf>
    <xf numFmtId="0" fontId="75" fillId="2" borderId="17" xfId="0" applyFont="1" applyFill="1" applyBorder="1" applyAlignment="1">
      <alignment horizontal="center" vertical="top"/>
    </xf>
    <xf numFmtId="0" fontId="75" fillId="2" borderId="18" xfId="0" applyFont="1" applyFill="1" applyBorder="1" applyAlignment="1">
      <alignment horizontal="center" vertical="top"/>
    </xf>
    <xf numFmtId="0" fontId="75" fillId="2" borderId="19" xfId="0" applyFont="1" applyFill="1" applyBorder="1" applyAlignment="1">
      <alignment horizontal="center" vertical="top"/>
    </xf>
    <xf numFmtId="0" fontId="75" fillId="2" borderId="20" xfId="0" applyFont="1" applyFill="1" applyBorder="1" applyAlignment="1">
      <alignment horizontal="center" vertical="top"/>
    </xf>
    <xf numFmtId="0" fontId="66" fillId="3" borderId="4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5" fillId="7" borderId="1" xfId="0" applyFont="1" applyFill="1" applyBorder="1" applyAlignment="1">
      <alignment horizontal="right" vertical="center"/>
    </xf>
    <xf numFmtId="0" fontId="66" fillId="5" borderId="3" xfId="0" applyFont="1" applyFill="1" applyBorder="1" applyAlignment="1">
      <alignment horizontal="center" vertical="center" wrapText="1"/>
    </xf>
    <xf numFmtId="0" fontId="66" fillId="5" borderId="4" xfId="0" applyFont="1" applyFill="1" applyBorder="1" applyAlignment="1">
      <alignment horizontal="center" vertical="center" wrapText="1"/>
    </xf>
    <xf numFmtId="0" fontId="66" fillId="5" borderId="5" xfId="0" applyFont="1" applyFill="1" applyBorder="1" applyAlignment="1">
      <alignment horizontal="center" vertical="center" wrapText="1"/>
    </xf>
    <xf numFmtId="0" fontId="66" fillId="2" borderId="9" xfId="0" applyFont="1" applyFill="1" applyBorder="1" applyAlignment="1">
      <alignment horizontal="right" vertical="center"/>
    </xf>
    <xf numFmtId="0" fontId="66" fillId="2" borderId="7" xfId="0" applyFont="1" applyFill="1" applyBorder="1" applyAlignment="1">
      <alignment horizontal="right" vertical="center"/>
    </xf>
    <xf numFmtId="0" fontId="66" fillId="2" borderId="9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29" fillId="0" borderId="16" xfId="0" applyFont="1" applyBorder="1" applyAlignment="1">
      <alignment horizontal="right" vertical="center"/>
    </xf>
    <xf numFmtId="0" fontId="29" fillId="0" borderId="1" xfId="0" applyFont="1" applyBorder="1" applyAlignment="1">
      <alignment horizontal="right" vertical="center"/>
    </xf>
    <xf numFmtId="0" fontId="29" fillId="4" borderId="40" xfId="0" applyFont="1" applyFill="1" applyBorder="1" applyAlignment="1">
      <alignment horizontal="left" vertical="center"/>
    </xf>
    <xf numFmtId="0" fontId="29" fillId="4" borderId="7" xfId="0" applyFont="1" applyFill="1" applyBorder="1" applyAlignment="1">
      <alignment horizontal="left" vertical="center"/>
    </xf>
    <xf numFmtId="0" fontId="29" fillId="4" borderId="32" xfId="0" applyFont="1" applyFill="1" applyBorder="1" applyAlignment="1">
      <alignment horizontal="left" vertical="center"/>
    </xf>
    <xf numFmtId="0" fontId="14" fillId="0" borderId="4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29" fillId="0" borderId="18" xfId="0" applyFont="1" applyBorder="1" applyAlignment="1">
      <alignment horizontal="right" vertical="center"/>
    </xf>
    <xf numFmtId="0" fontId="29" fillId="0" borderId="19" xfId="0" applyFont="1" applyBorder="1" applyAlignment="1">
      <alignment horizontal="right" vertical="center"/>
    </xf>
    <xf numFmtId="0" fontId="70" fillId="7" borderId="18" xfId="0" applyFont="1" applyFill="1" applyBorder="1" applyAlignment="1">
      <alignment vertical="center" wrapText="1"/>
    </xf>
    <xf numFmtId="0" fontId="70" fillId="7" borderId="19" xfId="0" applyFont="1" applyFill="1" applyBorder="1" applyAlignment="1">
      <alignment vertical="center" wrapText="1"/>
    </xf>
    <xf numFmtId="0" fontId="54" fillId="7" borderId="41" xfId="0" applyFont="1" applyFill="1" applyBorder="1" applyAlignment="1">
      <alignment horizontal="center" vertical="center"/>
    </xf>
    <xf numFmtId="0" fontId="54" fillId="7" borderId="42" xfId="0" applyFont="1" applyFill="1" applyBorder="1" applyAlignment="1">
      <alignment horizontal="center" vertical="center"/>
    </xf>
    <xf numFmtId="0" fontId="54" fillId="7" borderId="31" xfId="0" applyFont="1" applyFill="1" applyBorder="1" applyAlignment="1">
      <alignment horizontal="center" vertical="center"/>
    </xf>
    <xf numFmtId="0" fontId="54" fillId="7" borderId="10" xfId="0" applyFont="1" applyFill="1" applyBorder="1" applyAlignment="1">
      <alignment horizontal="center" vertical="center"/>
    </xf>
    <xf numFmtId="0" fontId="54" fillId="7" borderId="11" xfId="0" applyFont="1" applyFill="1" applyBorder="1" applyAlignment="1">
      <alignment horizontal="center" vertical="center"/>
    </xf>
    <xf numFmtId="0" fontId="54" fillId="7" borderId="12" xfId="0" applyFont="1" applyFill="1" applyBorder="1" applyAlignment="1">
      <alignment horizontal="center" vertical="center"/>
    </xf>
    <xf numFmtId="0" fontId="54" fillId="7" borderId="21" xfId="0" applyFont="1" applyFill="1" applyBorder="1" applyAlignment="1">
      <alignment horizontal="center" vertical="center"/>
    </xf>
    <xf numFmtId="0" fontId="54" fillId="7" borderId="6" xfId="0" applyFont="1" applyFill="1" applyBorder="1" applyAlignment="1">
      <alignment horizontal="center" vertical="center"/>
    </xf>
    <xf numFmtId="0" fontId="54" fillId="7" borderId="25" xfId="0" applyFont="1" applyFill="1" applyBorder="1" applyAlignment="1">
      <alignment horizontal="center" vertical="center"/>
    </xf>
    <xf numFmtId="0" fontId="45" fillId="2" borderId="10" xfId="0" applyFont="1" applyFill="1" applyBorder="1" applyAlignment="1">
      <alignment horizontal="left" vertical="center"/>
    </xf>
    <xf numFmtId="0" fontId="45" fillId="2" borderId="11" xfId="0" applyFont="1" applyFill="1" applyBorder="1" applyAlignment="1">
      <alignment horizontal="left" vertical="center"/>
    </xf>
    <xf numFmtId="0" fontId="45" fillId="2" borderId="12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37" fillId="2" borderId="10" xfId="0" applyFont="1" applyFill="1" applyBorder="1" applyAlignment="1">
      <alignment horizontal="left" vertical="top"/>
    </xf>
    <xf numFmtId="0" fontId="37" fillId="2" borderId="11" xfId="0" applyFont="1" applyFill="1" applyBorder="1" applyAlignment="1">
      <alignment horizontal="left" vertical="top"/>
    </xf>
    <xf numFmtId="0" fontId="37" fillId="2" borderId="12" xfId="0" applyFont="1" applyFill="1" applyBorder="1" applyAlignment="1">
      <alignment horizontal="left" vertical="top"/>
    </xf>
    <xf numFmtId="0" fontId="79" fillId="7" borderId="41" xfId="0" applyFont="1" applyFill="1" applyBorder="1" applyAlignment="1">
      <alignment horizontal="center"/>
    </xf>
    <xf numFmtId="0" fontId="79" fillId="7" borderId="42" xfId="0" applyFont="1" applyFill="1" applyBorder="1" applyAlignment="1">
      <alignment horizontal="center"/>
    </xf>
    <xf numFmtId="0" fontId="79" fillId="7" borderId="31" xfId="0" applyFont="1" applyFill="1" applyBorder="1" applyAlignment="1">
      <alignment horizontal="center"/>
    </xf>
    <xf numFmtId="0" fontId="42" fillId="2" borderId="21" xfId="0" applyFont="1" applyFill="1" applyBorder="1" applyAlignment="1">
      <alignment horizontal="left" vertical="center"/>
    </xf>
    <xf numFmtId="0" fontId="42" fillId="2" borderId="22" xfId="0" applyFont="1" applyFill="1" applyBorder="1" applyAlignment="1">
      <alignment horizontal="left" vertical="center"/>
    </xf>
    <xf numFmtId="0" fontId="42" fillId="2" borderId="23" xfId="0" applyFont="1" applyFill="1" applyBorder="1" applyAlignment="1">
      <alignment horizontal="left" vertical="center"/>
    </xf>
    <xf numFmtId="0" fontId="42" fillId="2" borderId="6" xfId="0" applyFont="1" applyFill="1" applyBorder="1" applyAlignment="1">
      <alignment horizontal="left" vertical="center"/>
    </xf>
    <xf numFmtId="0" fontId="42" fillId="2" borderId="0" xfId="0" applyFont="1" applyFill="1" applyBorder="1" applyAlignment="1">
      <alignment horizontal="left" vertical="center"/>
    </xf>
    <xf numFmtId="0" fontId="42" fillId="2" borderId="24" xfId="0" applyFont="1" applyFill="1" applyBorder="1" applyAlignment="1">
      <alignment horizontal="left" vertical="center"/>
    </xf>
    <xf numFmtId="0" fontId="42" fillId="2" borderId="25" xfId="0" applyFont="1" applyFill="1" applyBorder="1" applyAlignment="1">
      <alignment horizontal="left" vertical="center"/>
    </xf>
    <xf numFmtId="0" fontId="42" fillId="2" borderId="26" xfId="0" applyFont="1" applyFill="1" applyBorder="1" applyAlignment="1">
      <alignment horizontal="left" vertical="center"/>
    </xf>
    <xf numFmtId="0" fontId="42" fillId="2" borderId="27" xfId="0" applyFont="1" applyFill="1" applyBorder="1" applyAlignment="1">
      <alignment horizontal="left" vertical="center"/>
    </xf>
  </cellXfs>
  <cellStyles count="30">
    <cellStyle name="Euro" xfId="2" xr:uid="{00000000-0005-0000-0000-000000000000}"/>
    <cellStyle name="Hipervínculo" xfId="22" builtinId="8"/>
    <cellStyle name="Millares" xfId="24" builtinId="3"/>
    <cellStyle name="Millares [0] 2" xfId="4" xr:uid="{00000000-0005-0000-0000-000003000000}"/>
    <cellStyle name="Millares [0]_MATRICES PV-CVC - 082nueva" xfId="26" xr:uid="{00000000-0005-0000-0000-000004000000}"/>
    <cellStyle name="Millares 2" xfId="5" xr:uid="{00000000-0005-0000-0000-000005000000}"/>
    <cellStyle name="Millares 2 2" xfId="18" xr:uid="{00000000-0005-0000-0000-000006000000}"/>
    <cellStyle name="Millares 3" xfId="6" xr:uid="{00000000-0005-0000-0000-000007000000}"/>
    <cellStyle name="Millares 3 2" xfId="19" xr:uid="{00000000-0005-0000-0000-000008000000}"/>
    <cellStyle name="Millares 4" xfId="3" xr:uid="{00000000-0005-0000-0000-000009000000}"/>
    <cellStyle name="Millares 5" xfId="28" xr:uid="{00000000-0005-0000-0000-00000A000000}"/>
    <cellStyle name="Moneda" xfId="25" builtinId="4"/>
    <cellStyle name="Moneda [0] 2" xfId="8" xr:uid="{00000000-0005-0000-0000-00000C000000}"/>
    <cellStyle name="Moneda 2" xfId="9" xr:uid="{00000000-0005-0000-0000-00000D000000}"/>
    <cellStyle name="Moneda 2 2" xfId="17" xr:uid="{00000000-0005-0000-0000-00000E000000}"/>
    <cellStyle name="Moneda 3" xfId="7" xr:uid="{00000000-0005-0000-0000-00000F000000}"/>
    <cellStyle name="Moneda 4" xfId="29" xr:uid="{00000000-0005-0000-0000-000010000000}"/>
    <cellStyle name="Normal" xfId="0" builtinId="0"/>
    <cellStyle name="Normal 2" xfId="10" xr:uid="{00000000-0005-0000-0000-000012000000}"/>
    <cellStyle name="Normal 2 2" xfId="15" xr:uid="{00000000-0005-0000-0000-000013000000}"/>
    <cellStyle name="Normal 3" xfId="11" xr:uid="{00000000-0005-0000-0000-000014000000}"/>
    <cellStyle name="Normal 3 2" xfId="20" xr:uid="{00000000-0005-0000-0000-000015000000}"/>
    <cellStyle name="Normal 4" xfId="1" xr:uid="{00000000-0005-0000-0000-000016000000}"/>
    <cellStyle name="Porcentaje" xfId="23" builtinId="5"/>
    <cellStyle name="Porcentaje 2" xfId="13" xr:uid="{00000000-0005-0000-0000-000018000000}"/>
    <cellStyle name="Porcentaje 2 2" xfId="16" xr:uid="{00000000-0005-0000-0000-000019000000}"/>
    <cellStyle name="Porcentaje 3" xfId="14" xr:uid="{00000000-0005-0000-0000-00001A000000}"/>
    <cellStyle name="Porcentaje 3 2" xfId="21" xr:uid="{00000000-0005-0000-0000-00001B000000}"/>
    <cellStyle name="Porcentaje 4" xfId="12" xr:uid="{00000000-0005-0000-0000-00001C000000}"/>
    <cellStyle name="Porcentual 3" xfId="27" xr:uid="{00000000-0005-0000-0000-00001D000000}"/>
  </cellStyles>
  <dxfs count="0"/>
  <tableStyles count="0" defaultTableStyle="TableStyleMedium2" defaultPivotStyle="PivotStyleLight16"/>
  <colors>
    <mruColors>
      <color rgb="FF004241"/>
      <color rgb="FF669900"/>
      <color rgb="FFE2A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518582</xdr:colOff>
      <xdr:row>53</xdr:row>
      <xdr:rowOff>174625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7AB92E-FF7C-C84D-93DE-CB378406D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727332" cy="11096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85725</xdr:rowOff>
    </xdr:from>
    <xdr:to>
      <xdr:col>8</xdr:col>
      <xdr:colOff>804093</xdr:colOff>
      <xdr:row>4</xdr:row>
      <xdr:rowOff>50622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85725"/>
          <a:ext cx="5157018" cy="726897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314325</xdr:colOff>
      <xdr:row>0</xdr:row>
      <xdr:rowOff>180975</xdr:rowOff>
    </xdr:from>
    <xdr:to>
      <xdr:col>10</xdr:col>
      <xdr:colOff>661707</xdr:colOff>
      <xdr:row>2</xdr:row>
      <xdr:rowOff>100099</xdr:rowOff>
    </xdr:to>
    <xdr:pic>
      <xdr:nvPicPr>
        <xdr:cNvPr id="7" name="Google Shape;283;g1045ebef7ff_0_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10715625" y="18097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1322295</xdr:colOff>
      <xdr:row>35</xdr:row>
      <xdr:rowOff>212912</xdr:rowOff>
    </xdr:from>
    <xdr:to>
      <xdr:col>11</xdr:col>
      <xdr:colOff>1669677</xdr:colOff>
      <xdr:row>36</xdr:row>
      <xdr:rowOff>165654</xdr:rowOff>
    </xdr:to>
    <xdr:pic>
      <xdr:nvPicPr>
        <xdr:cNvPr id="12" name="Google Shape;283;g1045ebef7ff_0_8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455089" y="15564971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1568824</xdr:colOff>
      <xdr:row>32</xdr:row>
      <xdr:rowOff>504266</xdr:rowOff>
    </xdr:from>
    <xdr:to>
      <xdr:col>11</xdr:col>
      <xdr:colOff>1916206</xdr:colOff>
      <xdr:row>33</xdr:row>
      <xdr:rowOff>255301</xdr:rowOff>
    </xdr:to>
    <xdr:pic>
      <xdr:nvPicPr>
        <xdr:cNvPr id="13" name="Google Shape;283;g1045ebef7ff_0_8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701618" y="1465729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2308412</xdr:colOff>
      <xdr:row>31</xdr:row>
      <xdr:rowOff>560294</xdr:rowOff>
    </xdr:from>
    <xdr:to>
      <xdr:col>11</xdr:col>
      <xdr:colOff>2655794</xdr:colOff>
      <xdr:row>32</xdr:row>
      <xdr:rowOff>255301</xdr:rowOff>
    </xdr:to>
    <xdr:pic>
      <xdr:nvPicPr>
        <xdr:cNvPr id="14" name="Google Shape;283;g1045ebef7ff_0_8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441206" y="14108206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1804147</xdr:colOff>
      <xdr:row>30</xdr:row>
      <xdr:rowOff>190500</xdr:rowOff>
    </xdr:from>
    <xdr:to>
      <xdr:col>11</xdr:col>
      <xdr:colOff>2151529</xdr:colOff>
      <xdr:row>31</xdr:row>
      <xdr:rowOff>255300</xdr:rowOff>
    </xdr:to>
    <xdr:pic>
      <xdr:nvPicPr>
        <xdr:cNvPr id="15" name="Google Shape;283;g1045ebef7ff_0_8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936941" y="13503088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2050676</xdr:colOff>
      <xdr:row>29</xdr:row>
      <xdr:rowOff>100853</xdr:rowOff>
    </xdr:from>
    <xdr:to>
      <xdr:col>11</xdr:col>
      <xdr:colOff>2398058</xdr:colOff>
      <xdr:row>30</xdr:row>
      <xdr:rowOff>199271</xdr:rowOff>
    </xdr:to>
    <xdr:pic>
      <xdr:nvPicPr>
        <xdr:cNvPr id="16" name="Google Shape;283;g1045ebef7ff_0_8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1183470" y="1321173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1131795</xdr:colOff>
      <xdr:row>26</xdr:row>
      <xdr:rowOff>448235</xdr:rowOff>
    </xdr:from>
    <xdr:to>
      <xdr:col>11</xdr:col>
      <xdr:colOff>1479177</xdr:colOff>
      <xdr:row>27</xdr:row>
      <xdr:rowOff>210476</xdr:rowOff>
    </xdr:to>
    <xdr:pic>
      <xdr:nvPicPr>
        <xdr:cNvPr id="17" name="Google Shape;283;g1045ebef7ff_0_8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64589" y="10802470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1109382</xdr:colOff>
      <xdr:row>24</xdr:row>
      <xdr:rowOff>1479176</xdr:rowOff>
    </xdr:from>
    <xdr:to>
      <xdr:col>11</xdr:col>
      <xdr:colOff>1456764</xdr:colOff>
      <xdr:row>25</xdr:row>
      <xdr:rowOff>232888</xdr:rowOff>
    </xdr:to>
    <xdr:pic>
      <xdr:nvPicPr>
        <xdr:cNvPr id="18" name="Google Shape;283;g1045ebef7ff_0_8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42176" y="9816352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1154206</xdr:colOff>
      <xdr:row>19</xdr:row>
      <xdr:rowOff>358587</xdr:rowOff>
    </xdr:from>
    <xdr:to>
      <xdr:col>11</xdr:col>
      <xdr:colOff>1501588</xdr:colOff>
      <xdr:row>20</xdr:row>
      <xdr:rowOff>244093</xdr:rowOff>
    </xdr:to>
    <xdr:pic>
      <xdr:nvPicPr>
        <xdr:cNvPr id="19" name="Google Shape;283;g1045ebef7ff_0_8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0287000" y="6745940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315434</xdr:colOff>
      <xdr:row>1</xdr:row>
      <xdr:rowOff>168087</xdr:rowOff>
    </xdr:from>
    <xdr:to>
      <xdr:col>10</xdr:col>
      <xdr:colOff>1215498</xdr:colOff>
      <xdr:row>3</xdr:row>
      <xdr:rowOff>773204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434" y="358587"/>
          <a:ext cx="6996063" cy="986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90930</xdr:colOff>
      <xdr:row>9</xdr:row>
      <xdr:rowOff>144779</xdr:rowOff>
    </xdr:from>
    <xdr:to>
      <xdr:col>9</xdr:col>
      <xdr:colOff>1112519</xdr:colOff>
      <xdr:row>13</xdr:row>
      <xdr:rowOff>140866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10" y="1584959"/>
          <a:ext cx="1021589" cy="1393087"/>
        </a:xfrm>
        <a:prstGeom prst="rect">
          <a:avLst/>
        </a:prstGeom>
      </xdr:spPr>
    </xdr:pic>
    <xdr:clientData/>
  </xdr:twoCellAnchor>
  <xdr:twoCellAnchor editAs="oneCell">
    <xdr:from>
      <xdr:col>7</xdr:col>
      <xdr:colOff>143123</xdr:colOff>
      <xdr:row>22</xdr:row>
      <xdr:rowOff>132520</xdr:rowOff>
    </xdr:from>
    <xdr:to>
      <xdr:col>7</xdr:col>
      <xdr:colOff>1170927</xdr:colOff>
      <xdr:row>24</xdr:row>
      <xdr:rowOff>199427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654" t="28801" r="58375" b="10639"/>
        <a:stretch/>
      </xdr:blipFill>
      <xdr:spPr>
        <a:xfrm>
          <a:off x="9149963" y="3660580"/>
          <a:ext cx="1027804" cy="981307"/>
        </a:xfrm>
        <a:prstGeom prst="ellipse">
          <a:avLst/>
        </a:prstGeom>
      </xdr:spPr>
    </xdr:pic>
    <xdr:clientData/>
  </xdr:twoCellAnchor>
  <xdr:twoCellAnchor editAs="oneCell">
    <xdr:from>
      <xdr:col>9</xdr:col>
      <xdr:colOff>137160</xdr:colOff>
      <xdr:row>21</xdr:row>
      <xdr:rowOff>83820</xdr:rowOff>
    </xdr:from>
    <xdr:to>
      <xdr:col>9</xdr:col>
      <xdr:colOff>982980</xdr:colOff>
      <xdr:row>24</xdr:row>
      <xdr:rowOff>164040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50040" y="3482340"/>
          <a:ext cx="845820" cy="1289260"/>
        </a:xfrm>
        <a:prstGeom prst="rect">
          <a:avLst/>
        </a:prstGeom>
      </xdr:spPr>
    </xdr:pic>
    <xdr:clientData/>
  </xdr:twoCellAnchor>
  <xdr:twoCellAnchor editAs="oneCell">
    <xdr:from>
      <xdr:col>9</xdr:col>
      <xdr:colOff>167640</xdr:colOff>
      <xdr:row>25</xdr:row>
      <xdr:rowOff>7619</xdr:rowOff>
    </xdr:from>
    <xdr:to>
      <xdr:col>9</xdr:col>
      <xdr:colOff>1043940</xdr:colOff>
      <xdr:row>26</xdr:row>
      <xdr:rowOff>307474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80520" y="4838699"/>
          <a:ext cx="876300" cy="1099955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26</xdr:row>
      <xdr:rowOff>66040</xdr:rowOff>
    </xdr:from>
    <xdr:to>
      <xdr:col>9</xdr:col>
      <xdr:colOff>914544</xdr:colOff>
      <xdr:row>27</xdr:row>
      <xdr:rowOff>457413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41480" y="6040120"/>
          <a:ext cx="685944" cy="1016213"/>
        </a:xfrm>
        <a:prstGeom prst="rect">
          <a:avLst/>
        </a:prstGeom>
      </xdr:spPr>
    </xdr:pic>
    <xdr:clientData/>
  </xdr:twoCellAnchor>
  <xdr:twoCellAnchor editAs="oneCell">
    <xdr:from>
      <xdr:col>5</xdr:col>
      <xdr:colOff>165099</xdr:colOff>
      <xdr:row>1</xdr:row>
      <xdr:rowOff>19052</xdr:rowOff>
    </xdr:from>
    <xdr:to>
      <xdr:col>9</xdr:col>
      <xdr:colOff>1111394</xdr:colOff>
      <xdr:row>4</xdr:row>
      <xdr:rowOff>352425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7099" y="209552"/>
          <a:ext cx="6356495" cy="828673"/>
        </a:xfrm>
        <a:prstGeom prst="rect">
          <a:avLst/>
        </a:prstGeom>
      </xdr:spPr>
    </xdr:pic>
    <xdr:clientData/>
  </xdr:twoCellAnchor>
  <xdr:twoCellAnchor editAs="oneCell">
    <xdr:from>
      <xdr:col>11</xdr:col>
      <xdr:colOff>352425</xdr:colOff>
      <xdr:row>0</xdr:row>
      <xdr:rowOff>142875</xdr:rowOff>
    </xdr:from>
    <xdr:to>
      <xdr:col>11</xdr:col>
      <xdr:colOff>699807</xdr:colOff>
      <xdr:row>2</xdr:row>
      <xdr:rowOff>90574</xdr:rowOff>
    </xdr:to>
    <xdr:pic>
      <xdr:nvPicPr>
        <xdr:cNvPr id="19" name="Google Shape;283;g1045ebef7ff_0_80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7">
          <a:alphaModFix/>
        </a:blip>
        <a:srcRect/>
        <a:stretch/>
      </xdr:blipFill>
      <xdr:spPr>
        <a:xfrm>
          <a:off x="13563600" y="14287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681065</xdr:colOff>
      <xdr:row>41</xdr:row>
      <xdr:rowOff>84881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77065" cy="7912699"/>
        </a:xfrm>
        <a:prstGeom prst="rect">
          <a:avLst/>
        </a:prstGeom>
      </xdr:spPr>
    </xdr:pic>
    <xdr:clientData/>
  </xdr:twoCellAnchor>
  <xdr:twoCellAnchor editAs="oneCell">
    <xdr:from>
      <xdr:col>13</xdr:col>
      <xdr:colOff>415636</xdr:colOff>
      <xdr:row>0</xdr:row>
      <xdr:rowOff>155863</xdr:rowOff>
    </xdr:from>
    <xdr:to>
      <xdr:col>14</xdr:col>
      <xdr:colOff>1018</xdr:colOff>
      <xdr:row>2</xdr:row>
      <xdr:rowOff>66328</xdr:rowOff>
    </xdr:to>
    <xdr:pic>
      <xdr:nvPicPr>
        <xdr:cNvPr id="3" name="Google Shape;283;g1045ebef7ff_0_8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/>
        <a:stretch/>
      </xdr:blipFill>
      <xdr:spPr>
        <a:xfrm>
          <a:off x="10546772" y="155863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9720</xdr:colOff>
      <xdr:row>0</xdr:row>
      <xdr:rowOff>0</xdr:rowOff>
    </xdr:from>
    <xdr:to>
      <xdr:col>8</xdr:col>
      <xdr:colOff>416703</xdr:colOff>
      <xdr:row>38</xdr:row>
      <xdr:rowOff>150153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00645E5-03FD-4CD8-A09C-BEE360DCE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0" y="0"/>
          <a:ext cx="6471881" cy="75563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361950</xdr:colOff>
      <xdr:row>1</xdr:row>
      <xdr:rowOff>333375</xdr:rowOff>
    </xdr:from>
    <xdr:to>
      <xdr:col>8</xdr:col>
      <xdr:colOff>709332</xdr:colOff>
      <xdr:row>3</xdr:row>
      <xdr:rowOff>33424</xdr:rowOff>
    </xdr:to>
    <xdr:pic>
      <xdr:nvPicPr>
        <xdr:cNvPr id="3" name="Google Shape;283;g1045ebef7ff_0_8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9991725" y="333375"/>
          <a:ext cx="347382" cy="3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360666</xdr:colOff>
      <xdr:row>0</xdr:row>
      <xdr:rowOff>0</xdr:rowOff>
    </xdr:from>
    <xdr:to>
      <xdr:col>6</xdr:col>
      <xdr:colOff>1617940</xdr:colOff>
      <xdr:row>0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5366" y="0"/>
          <a:ext cx="5000599" cy="704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359241</xdr:colOff>
      <xdr:row>2</xdr:row>
      <xdr:rowOff>2173</xdr:rowOff>
    </xdr:from>
    <xdr:to>
      <xdr:col>6</xdr:col>
      <xdr:colOff>421445</xdr:colOff>
      <xdr:row>4</xdr:row>
      <xdr:rowOff>250208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41" y="383173"/>
          <a:ext cx="5003334" cy="7052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2647950</xdr:colOff>
      <xdr:row>0</xdr:row>
      <xdr:rowOff>104775</xdr:rowOff>
    </xdr:from>
    <xdr:to>
      <xdr:col>5</xdr:col>
      <xdr:colOff>844084</xdr:colOff>
      <xdr:row>0</xdr:row>
      <xdr:rowOff>836083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4283" y="104775"/>
          <a:ext cx="5921968" cy="7313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386533</xdr:colOff>
      <xdr:row>0</xdr:row>
      <xdr:rowOff>104775</xdr:rowOff>
    </xdr:from>
    <xdr:to>
      <xdr:col>5</xdr:col>
      <xdr:colOff>1314451</xdr:colOff>
      <xdr:row>0</xdr:row>
      <xdr:rowOff>831672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6833" y="104775"/>
          <a:ext cx="5157018" cy="7268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317210</xdr:rowOff>
    </xdr:from>
    <xdr:to>
      <xdr:col>6</xdr:col>
      <xdr:colOff>3993</xdr:colOff>
      <xdr:row>0</xdr:row>
      <xdr:rowOff>955497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317210"/>
          <a:ext cx="4528368" cy="6382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valentinayepes/Documents/MEGA/5.%20CONVOCATORIA%20TNC_REDCRE/8.%20CH_Restauracio&#769;n_Forestales/C:/Users/Usuario/Desktop/Copia%20de%20CostosConservacion_SAFCacao_012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TENIMIENT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30:M31"/>
  <sheetViews>
    <sheetView tabSelected="1" topLeftCell="A6" zoomScale="80" zoomScaleNormal="80" zoomScalePageLayoutView="80" workbookViewId="0">
      <selection activeCell="D12" sqref="D12"/>
    </sheetView>
  </sheetViews>
  <sheetFormatPr baseColWidth="10" defaultColWidth="11.5" defaultRowHeight="15" x14ac:dyDescent="0.2"/>
  <cols>
    <col min="1" max="16384" width="11.5" style="40"/>
  </cols>
  <sheetData>
    <row r="30" spans="1:13" s="238" customFormat="1" ht="48" customHeight="1" x14ac:dyDescent="0.2">
      <c r="A30" s="377"/>
      <c r="B30" s="377"/>
      <c r="C30" s="377"/>
      <c r="D30" s="377"/>
      <c r="E30" s="377"/>
      <c r="F30" s="377"/>
      <c r="G30" s="377"/>
      <c r="H30" s="377"/>
      <c r="I30" s="377"/>
      <c r="J30" s="377"/>
      <c r="K30" s="377"/>
      <c r="L30" s="377"/>
      <c r="M30" s="377"/>
    </row>
    <row r="31" spans="1:13" ht="48" customHeight="1" x14ac:dyDescent="0.2"/>
  </sheetData>
  <mergeCells count="1">
    <mergeCell ref="A30:M30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BH549"/>
  <sheetViews>
    <sheetView topLeftCell="A12" zoomScale="120" zoomScaleNormal="120" workbookViewId="0">
      <selection activeCell="A13" sqref="A13"/>
    </sheetView>
  </sheetViews>
  <sheetFormatPr baseColWidth="10" defaultColWidth="11.5" defaultRowHeight="15" x14ac:dyDescent="0.2"/>
  <cols>
    <col min="1" max="1" width="11.5" style="40"/>
    <col min="2" max="2" width="14.5" customWidth="1"/>
    <col min="3" max="3" width="13.5" bestFit="1" customWidth="1"/>
    <col min="4" max="4" width="17.5" customWidth="1"/>
    <col min="5" max="5" width="13.33203125" bestFit="1" customWidth="1"/>
    <col min="6" max="6" width="29.83203125" customWidth="1"/>
    <col min="7" max="7" width="24.6640625" style="37" customWidth="1"/>
    <col min="8" max="8" width="16.6640625" style="37" customWidth="1"/>
    <col min="9" max="9" width="16.5" customWidth="1"/>
    <col min="10" max="60" width="11.5" style="40"/>
  </cols>
  <sheetData>
    <row r="1" spans="1:60" x14ac:dyDescent="0.2">
      <c r="B1" s="539" t="s">
        <v>333</v>
      </c>
      <c r="C1" s="540"/>
      <c r="D1" s="540"/>
      <c r="E1" s="540"/>
      <c r="F1" s="540"/>
      <c r="G1" s="540"/>
      <c r="H1" s="540"/>
      <c r="I1" s="541"/>
      <c r="J1" s="235" t="s">
        <v>10</v>
      </c>
    </row>
    <row r="2" spans="1:60" x14ac:dyDescent="0.2">
      <c r="B2" s="542"/>
      <c r="C2" s="543"/>
      <c r="D2" s="543"/>
      <c r="E2" s="543"/>
      <c r="F2" s="543"/>
      <c r="G2" s="543"/>
      <c r="H2" s="543"/>
      <c r="I2" s="544"/>
    </row>
    <row r="3" spans="1:60" x14ac:dyDescent="0.2">
      <c r="B3" s="542"/>
      <c r="C3" s="543"/>
      <c r="D3" s="543"/>
      <c r="E3" s="543"/>
      <c r="F3" s="543"/>
      <c r="G3" s="543"/>
      <c r="H3" s="543"/>
      <c r="I3" s="544"/>
    </row>
    <row r="4" spans="1:60" x14ac:dyDescent="0.2">
      <c r="B4" s="542"/>
      <c r="C4" s="543"/>
      <c r="D4" s="543"/>
      <c r="E4" s="543"/>
      <c r="F4" s="543"/>
      <c r="G4" s="543"/>
      <c r="H4" s="543"/>
      <c r="I4" s="544"/>
    </row>
    <row r="5" spans="1:60" ht="16" thickBot="1" x14ac:dyDescent="0.25">
      <c r="B5" s="545"/>
      <c r="C5" s="546"/>
      <c r="D5" s="546"/>
      <c r="E5" s="546"/>
      <c r="F5" s="546"/>
      <c r="G5" s="546"/>
      <c r="H5" s="546"/>
      <c r="I5" s="547"/>
    </row>
    <row r="6" spans="1:60" s="227" customFormat="1" ht="44.25" customHeight="1" thickBot="1" x14ac:dyDescent="0.25">
      <c r="A6" s="366"/>
      <c r="B6" s="374" t="s">
        <v>11</v>
      </c>
      <c r="C6" s="375" t="s">
        <v>12</v>
      </c>
      <c r="D6" s="375" t="s">
        <v>13</v>
      </c>
      <c r="E6" s="375" t="s">
        <v>190</v>
      </c>
      <c r="F6" s="375" t="s">
        <v>93</v>
      </c>
      <c r="G6" s="375" t="s">
        <v>191</v>
      </c>
      <c r="H6" s="375" t="s">
        <v>192</v>
      </c>
      <c r="I6" s="376" t="s">
        <v>193</v>
      </c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  <c r="X6" s="366"/>
      <c r="Y6" s="366"/>
      <c r="Z6" s="366"/>
      <c r="AA6" s="366"/>
      <c r="AB6" s="366"/>
      <c r="AC6" s="366"/>
      <c r="AD6" s="366"/>
      <c r="AE6" s="366"/>
      <c r="AF6" s="366"/>
      <c r="AG6" s="366"/>
      <c r="AH6" s="366"/>
      <c r="AI6" s="366"/>
      <c r="AJ6" s="366"/>
      <c r="AK6" s="366"/>
      <c r="AL6" s="366"/>
      <c r="AM6" s="366"/>
      <c r="AN6" s="366"/>
      <c r="AO6" s="366"/>
      <c r="AP6" s="366"/>
      <c r="AQ6" s="366"/>
      <c r="AR6" s="366"/>
      <c r="AS6" s="366"/>
      <c r="AT6" s="366"/>
      <c r="AU6" s="366"/>
      <c r="AV6" s="366"/>
      <c r="AW6" s="366"/>
      <c r="AX6" s="366"/>
      <c r="AY6" s="366"/>
      <c r="AZ6" s="366"/>
      <c r="BA6" s="366"/>
      <c r="BB6" s="366"/>
      <c r="BC6" s="366"/>
      <c r="BD6" s="366"/>
      <c r="BE6" s="366"/>
      <c r="BF6" s="366"/>
      <c r="BG6" s="366"/>
      <c r="BH6" s="366"/>
    </row>
    <row r="7" spans="1:60" ht="126" x14ac:dyDescent="0.2">
      <c r="B7" s="369" t="s">
        <v>194</v>
      </c>
      <c r="C7" s="370" t="s">
        <v>20</v>
      </c>
      <c r="D7" s="370" t="s">
        <v>21</v>
      </c>
      <c r="E7" s="370" t="s">
        <v>95</v>
      </c>
      <c r="F7" s="371" t="s">
        <v>213</v>
      </c>
      <c r="G7" s="370" t="s">
        <v>195</v>
      </c>
      <c r="H7" s="372">
        <v>8000000</v>
      </c>
      <c r="I7" s="373" t="s">
        <v>75</v>
      </c>
    </row>
    <row r="8" spans="1:60" ht="84" x14ac:dyDescent="0.2">
      <c r="B8" s="233" t="s">
        <v>194</v>
      </c>
      <c r="C8" s="228" t="s">
        <v>20</v>
      </c>
      <c r="D8" s="228" t="s">
        <v>21</v>
      </c>
      <c r="E8" s="228" t="s">
        <v>97</v>
      </c>
      <c r="F8" s="228" t="s">
        <v>196</v>
      </c>
      <c r="G8" s="228" t="s">
        <v>195</v>
      </c>
      <c r="H8" s="93">
        <v>6000000</v>
      </c>
      <c r="I8" s="229" t="s">
        <v>77</v>
      </c>
    </row>
    <row r="9" spans="1:60" ht="43" thickBot="1" x14ac:dyDescent="0.25">
      <c r="B9" s="234" t="s">
        <v>194</v>
      </c>
      <c r="C9" s="230" t="s">
        <v>35</v>
      </c>
      <c r="D9" s="230" t="s">
        <v>197</v>
      </c>
      <c r="E9" s="230" t="s">
        <v>198</v>
      </c>
      <c r="F9" s="230" t="s">
        <v>199</v>
      </c>
      <c r="G9" s="230" t="s">
        <v>200</v>
      </c>
      <c r="H9" s="231">
        <v>20000000</v>
      </c>
      <c r="I9" s="232" t="s">
        <v>77</v>
      </c>
    </row>
    <row r="10" spans="1:60" ht="113" thickBot="1" x14ac:dyDescent="0.25">
      <c r="B10" s="234" t="s">
        <v>214</v>
      </c>
      <c r="C10" s="230" t="s">
        <v>35</v>
      </c>
      <c r="D10" s="228" t="s">
        <v>47</v>
      </c>
      <c r="E10" s="228" t="s">
        <v>215</v>
      </c>
      <c r="F10" s="228" t="s">
        <v>216</v>
      </c>
      <c r="G10" s="228" t="s">
        <v>195</v>
      </c>
      <c r="H10" s="93">
        <v>5000000</v>
      </c>
      <c r="I10" s="229" t="s">
        <v>77</v>
      </c>
      <c r="J10" s="367"/>
    </row>
    <row r="11" spans="1:60" ht="113" thickBot="1" x14ac:dyDescent="0.25">
      <c r="B11" s="234" t="s">
        <v>214</v>
      </c>
      <c r="C11" s="230" t="s">
        <v>35</v>
      </c>
      <c r="D11" s="228" t="s">
        <v>47</v>
      </c>
      <c r="E11" s="228" t="s">
        <v>217</v>
      </c>
      <c r="F11" s="228" t="s">
        <v>218</v>
      </c>
      <c r="G11" s="228" t="s">
        <v>219</v>
      </c>
      <c r="H11" s="93">
        <v>500000000</v>
      </c>
      <c r="I11" s="229" t="s">
        <v>75</v>
      </c>
      <c r="J11" s="367"/>
    </row>
    <row r="12" spans="1:60" ht="113" thickBot="1" x14ac:dyDescent="0.25">
      <c r="B12" s="234" t="s">
        <v>214</v>
      </c>
      <c r="C12" s="230" t="s">
        <v>35</v>
      </c>
      <c r="D12" s="228" t="s">
        <v>47</v>
      </c>
      <c r="E12" s="228" t="s">
        <v>220</v>
      </c>
      <c r="F12" s="228" t="s">
        <v>221</v>
      </c>
      <c r="G12" s="228" t="s">
        <v>219</v>
      </c>
      <c r="H12" s="93">
        <v>100000000</v>
      </c>
      <c r="I12" s="229" t="s">
        <v>75</v>
      </c>
      <c r="J12" s="367"/>
    </row>
    <row r="13" spans="1:60" ht="57" thickBot="1" x14ac:dyDescent="0.25">
      <c r="B13" s="234" t="s">
        <v>222</v>
      </c>
      <c r="C13" s="230" t="s">
        <v>53</v>
      </c>
      <c r="D13" s="230" t="s">
        <v>54</v>
      </c>
      <c r="E13" s="230" t="s">
        <v>198</v>
      </c>
      <c r="F13" s="230" t="s">
        <v>199</v>
      </c>
      <c r="G13" s="230" t="s">
        <v>200</v>
      </c>
      <c r="H13" s="231">
        <v>20000000</v>
      </c>
      <c r="I13" s="232" t="s">
        <v>77</v>
      </c>
      <c r="J13" s="367"/>
    </row>
    <row r="14" spans="1:60" s="40" customFormat="1" x14ac:dyDescent="0.2">
      <c r="B14" s="368"/>
      <c r="C14" s="368"/>
      <c r="D14" s="368"/>
      <c r="E14" s="368"/>
      <c r="F14" s="368"/>
      <c r="G14" s="368"/>
      <c r="H14" s="368"/>
      <c r="I14" s="368"/>
      <c r="J14" s="367"/>
    </row>
    <row r="15" spans="1:60" s="40" customFormat="1" x14ac:dyDescent="0.2">
      <c r="B15" s="368"/>
      <c r="C15" s="368"/>
      <c r="D15" s="368"/>
      <c r="E15" s="368"/>
      <c r="F15" s="368"/>
      <c r="G15" s="368"/>
      <c r="H15" s="368"/>
      <c r="I15" s="368"/>
      <c r="J15" s="367"/>
    </row>
    <row r="16" spans="1:60" s="40" customFormat="1" x14ac:dyDescent="0.2">
      <c r="B16" s="368"/>
      <c r="C16" s="368"/>
      <c r="D16" s="368"/>
      <c r="E16" s="368"/>
      <c r="F16" s="368"/>
      <c r="G16" s="368"/>
      <c r="H16" s="368"/>
      <c r="I16" s="368"/>
      <c r="J16" s="367"/>
    </row>
    <row r="17" spans="2:10" s="40" customFormat="1" x14ac:dyDescent="0.2">
      <c r="B17" s="368"/>
      <c r="C17" s="368"/>
      <c r="D17" s="368"/>
      <c r="E17" s="368"/>
      <c r="F17" s="368"/>
      <c r="G17" s="368"/>
      <c r="H17" s="368"/>
      <c r="I17" s="368"/>
      <c r="J17" s="367"/>
    </row>
    <row r="18" spans="2:10" s="40" customFormat="1" x14ac:dyDescent="0.2">
      <c r="B18" s="367"/>
      <c r="C18" s="367"/>
      <c r="D18" s="367"/>
      <c r="E18" s="367"/>
      <c r="F18" s="367"/>
      <c r="G18" s="367"/>
      <c r="H18" s="367"/>
      <c r="I18" s="367"/>
      <c r="J18" s="367"/>
    </row>
    <row r="19" spans="2:10" s="40" customFormat="1" x14ac:dyDescent="0.2">
      <c r="B19" s="367"/>
      <c r="C19" s="367"/>
      <c r="D19" s="367"/>
      <c r="E19" s="367"/>
      <c r="F19" s="367"/>
      <c r="G19" s="367"/>
      <c r="H19" s="367"/>
      <c r="I19" s="367"/>
      <c r="J19" s="367"/>
    </row>
    <row r="20" spans="2:10" s="40" customFormat="1" x14ac:dyDescent="0.2"/>
    <row r="21" spans="2:10" s="40" customFormat="1" x14ac:dyDescent="0.2"/>
    <row r="22" spans="2:10" s="40" customFormat="1" x14ac:dyDescent="0.2"/>
    <row r="23" spans="2:10" s="40" customFormat="1" x14ac:dyDescent="0.2"/>
    <row r="24" spans="2:10" s="40" customFormat="1" x14ac:dyDescent="0.2"/>
    <row r="25" spans="2:10" s="40" customFormat="1" x14ac:dyDescent="0.2"/>
    <row r="26" spans="2:10" s="40" customFormat="1" x14ac:dyDescent="0.2"/>
    <row r="27" spans="2:10" s="40" customFormat="1" x14ac:dyDescent="0.2"/>
    <row r="28" spans="2:10" s="40" customFormat="1" x14ac:dyDescent="0.2"/>
    <row r="29" spans="2:10" s="40" customFormat="1" x14ac:dyDescent="0.2"/>
    <row r="30" spans="2:10" s="40" customFormat="1" x14ac:dyDescent="0.2"/>
    <row r="31" spans="2:10" s="40" customFormat="1" x14ac:dyDescent="0.2"/>
    <row r="32" spans="2:10" s="40" customFormat="1" x14ac:dyDescent="0.2"/>
    <row r="33" s="40" customFormat="1" x14ac:dyDescent="0.2"/>
    <row r="34" s="40" customFormat="1" x14ac:dyDescent="0.2"/>
    <row r="35" s="40" customFormat="1" x14ac:dyDescent="0.2"/>
    <row r="36" s="40" customFormat="1" x14ac:dyDescent="0.2"/>
    <row r="37" s="40" customFormat="1" x14ac:dyDescent="0.2"/>
    <row r="38" s="40" customFormat="1" x14ac:dyDescent="0.2"/>
    <row r="39" s="40" customFormat="1" x14ac:dyDescent="0.2"/>
    <row r="40" s="40" customFormat="1" x14ac:dyDescent="0.2"/>
    <row r="41" s="40" customFormat="1" x14ac:dyDescent="0.2"/>
    <row r="42" s="40" customFormat="1" x14ac:dyDescent="0.2"/>
    <row r="43" s="40" customFormat="1" x14ac:dyDescent="0.2"/>
    <row r="44" s="40" customFormat="1" x14ac:dyDescent="0.2"/>
    <row r="45" s="40" customFormat="1" x14ac:dyDescent="0.2"/>
    <row r="46" s="40" customFormat="1" x14ac:dyDescent="0.2"/>
    <row r="47" s="40" customFormat="1" x14ac:dyDescent="0.2"/>
    <row r="48" s="40" customFormat="1" x14ac:dyDescent="0.2"/>
    <row r="49" s="40" customFormat="1" x14ac:dyDescent="0.2"/>
    <row r="50" s="40" customFormat="1" x14ac:dyDescent="0.2"/>
    <row r="51" s="40" customFormat="1" x14ac:dyDescent="0.2"/>
    <row r="52" s="40" customFormat="1" x14ac:dyDescent="0.2"/>
    <row r="53" s="40" customFormat="1" x14ac:dyDescent="0.2"/>
    <row r="54" s="40" customFormat="1" x14ac:dyDescent="0.2"/>
    <row r="55" s="40" customFormat="1" x14ac:dyDescent="0.2"/>
    <row r="56" s="40" customFormat="1" x14ac:dyDescent="0.2"/>
    <row r="57" s="40" customFormat="1" x14ac:dyDescent="0.2"/>
    <row r="58" s="40" customFormat="1" x14ac:dyDescent="0.2"/>
    <row r="59" s="40" customFormat="1" x14ac:dyDescent="0.2"/>
    <row r="60" s="40" customFormat="1" x14ac:dyDescent="0.2"/>
    <row r="61" s="40" customFormat="1" x14ac:dyDescent="0.2"/>
    <row r="62" s="40" customFormat="1" x14ac:dyDescent="0.2"/>
    <row r="63" s="40" customFormat="1" x14ac:dyDescent="0.2"/>
    <row r="64" s="40" customFormat="1" x14ac:dyDescent="0.2"/>
    <row r="65" s="40" customFormat="1" x14ac:dyDescent="0.2"/>
    <row r="66" s="40" customFormat="1" x14ac:dyDescent="0.2"/>
    <row r="67" s="40" customFormat="1" x14ac:dyDescent="0.2"/>
    <row r="68" s="40" customFormat="1" x14ac:dyDescent="0.2"/>
    <row r="69" s="40" customFormat="1" x14ac:dyDescent="0.2"/>
    <row r="70" s="40" customFormat="1" x14ac:dyDescent="0.2"/>
    <row r="71" s="40" customFormat="1" x14ac:dyDescent="0.2"/>
    <row r="72" s="40" customFormat="1" x14ac:dyDescent="0.2"/>
    <row r="73" s="40" customFormat="1" x14ac:dyDescent="0.2"/>
    <row r="74" s="40" customFormat="1" x14ac:dyDescent="0.2"/>
    <row r="75" s="40" customFormat="1" x14ac:dyDescent="0.2"/>
    <row r="76" s="40" customFormat="1" x14ac:dyDescent="0.2"/>
    <row r="77" s="40" customFormat="1" x14ac:dyDescent="0.2"/>
    <row r="78" s="40" customFormat="1" x14ac:dyDescent="0.2"/>
    <row r="79" s="40" customFormat="1" x14ac:dyDescent="0.2"/>
    <row r="80" s="40" customFormat="1" x14ac:dyDescent="0.2"/>
    <row r="81" s="40" customFormat="1" x14ac:dyDescent="0.2"/>
    <row r="82" s="40" customFormat="1" x14ac:dyDescent="0.2"/>
    <row r="83" s="40" customFormat="1" x14ac:dyDescent="0.2"/>
    <row r="84" s="40" customFormat="1" x14ac:dyDescent="0.2"/>
    <row r="85" s="40" customFormat="1" x14ac:dyDescent="0.2"/>
    <row r="86" s="40" customFormat="1" x14ac:dyDescent="0.2"/>
    <row r="87" s="40" customFormat="1" x14ac:dyDescent="0.2"/>
    <row r="88" s="40" customFormat="1" x14ac:dyDescent="0.2"/>
    <row r="89" s="40" customFormat="1" x14ac:dyDescent="0.2"/>
    <row r="90" s="40" customFormat="1" x14ac:dyDescent="0.2"/>
    <row r="91" s="40" customFormat="1" x14ac:dyDescent="0.2"/>
    <row r="92" s="40" customFormat="1" x14ac:dyDescent="0.2"/>
    <row r="93" s="40" customFormat="1" x14ac:dyDescent="0.2"/>
    <row r="94" s="40" customFormat="1" x14ac:dyDescent="0.2"/>
    <row r="95" s="40" customFormat="1" x14ac:dyDescent="0.2"/>
    <row r="96" s="40" customFormat="1" x14ac:dyDescent="0.2"/>
    <row r="97" s="40" customFormat="1" x14ac:dyDescent="0.2"/>
    <row r="98" s="40" customFormat="1" x14ac:dyDescent="0.2"/>
    <row r="99" s="40" customFormat="1" x14ac:dyDescent="0.2"/>
    <row r="100" s="40" customFormat="1" x14ac:dyDescent="0.2"/>
    <row r="101" s="40" customFormat="1" x14ac:dyDescent="0.2"/>
    <row r="102" s="40" customFormat="1" x14ac:dyDescent="0.2"/>
    <row r="103" s="40" customFormat="1" x14ac:dyDescent="0.2"/>
    <row r="104" s="40" customFormat="1" x14ac:dyDescent="0.2"/>
    <row r="105" s="40" customFormat="1" x14ac:dyDescent="0.2"/>
    <row r="106" s="40" customFormat="1" x14ac:dyDescent="0.2"/>
    <row r="107" s="40" customFormat="1" x14ac:dyDescent="0.2"/>
    <row r="108" s="40" customFormat="1" x14ac:dyDescent="0.2"/>
    <row r="109" s="40" customFormat="1" x14ac:dyDescent="0.2"/>
    <row r="110" s="40" customFormat="1" x14ac:dyDescent="0.2"/>
    <row r="111" s="40" customFormat="1" x14ac:dyDescent="0.2"/>
    <row r="112" s="40" customFormat="1" x14ac:dyDescent="0.2"/>
    <row r="113" s="40" customFormat="1" x14ac:dyDescent="0.2"/>
    <row r="114" s="40" customFormat="1" x14ac:dyDescent="0.2"/>
    <row r="115" s="40" customFormat="1" x14ac:dyDescent="0.2"/>
    <row r="116" s="40" customFormat="1" x14ac:dyDescent="0.2"/>
    <row r="117" s="40" customFormat="1" x14ac:dyDescent="0.2"/>
    <row r="118" s="40" customFormat="1" x14ac:dyDescent="0.2"/>
    <row r="119" s="40" customFormat="1" x14ac:dyDescent="0.2"/>
    <row r="120" s="40" customFormat="1" x14ac:dyDescent="0.2"/>
    <row r="121" s="40" customFormat="1" x14ac:dyDescent="0.2"/>
    <row r="122" s="40" customFormat="1" x14ac:dyDescent="0.2"/>
    <row r="123" s="40" customFormat="1" x14ac:dyDescent="0.2"/>
    <row r="124" s="40" customFormat="1" x14ac:dyDescent="0.2"/>
    <row r="125" s="40" customFormat="1" x14ac:dyDescent="0.2"/>
    <row r="126" s="40" customFormat="1" x14ac:dyDescent="0.2"/>
    <row r="127" s="40" customFormat="1" x14ac:dyDescent="0.2"/>
    <row r="128" s="40" customFormat="1" x14ac:dyDescent="0.2"/>
    <row r="129" s="40" customFormat="1" x14ac:dyDescent="0.2"/>
    <row r="130" s="40" customFormat="1" x14ac:dyDescent="0.2"/>
    <row r="131" s="40" customFormat="1" x14ac:dyDescent="0.2"/>
    <row r="132" s="40" customFormat="1" x14ac:dyDescent="0.2"/>
    <row r="133" s="40" customFormat="1" x14ac:dyDescent="0.2"/>
    <row r="134" s="40" customFormat="1" x14ac:dyDescent="0.2"/>
    <row r="135" s="40" customFormat="1" x14ac:dyDescent="0.2"/>
    <row r="136" s="40" customFormat="1" x14ac:dyDescent="0.2"/>
    <row r="137" s="40" customFormat="1" x14ac:dyDescent="0.2"/>
    <row r="138" s="40" customFormat="1" x14ac:dyDescent="0.2"/>
    <row r="139" s="40" customFormat="1" x14ac:dyDescent="0.2"/>
    <row r="140" s="40" customFormat="1" x14ac:dyDescent="0.2"/>
    <row r="141" s="40" customFormat="1" x14ac:dyDescent="0.2"/>
    <row r="142" s="40" customFormat="1" x14ac:dyDescent="0.2"/>
    <row r="143" s="40" customFormat="1" x14ac:dyDescent="0.2"/>
    <row r="144" s="40" customFormat="1" x14ac:dyDescent="0.2"/>
    <row r="145" s="40" customFormat="1" x14ac:dyDescent="0.2"/>
    <row r="146" s="40" customFormat="1" x14ac:dyDescent="0.2"/>
    <row r="147" s="40" customFormat="1" x14ac:dyDescent="0.2"/>
    <row r="148" s="40" customFormat="1" x14ac:dyDescent="0.2"/>
    <row r="149" s="40" customFormat="1" x14ac:dyDescent="0.2"/>
    <row r="150" s="40" customFormat="1" x14ac:dyDescent="0.2"/>
    <row r="151" s="40" customFormat="1" x14ac:dyDescent="0.2"/>
    <row r="152" s="40" customFormat="1" x14ac:dyDescent="0.2"/>
    <row r="153" s="40" customFormat="1" x14ac:dyDescent="0.2"/>
    <row r="154" s="40" customFormat="1" x14ac:dyDescent="0.2"/>
    <row r="155" s="40" customFormat="1" x14ac:dyDescent="0.2"/>
    <row r="156" s="40" customFormat="1" x14ac:dyDescent="0.2"/>
    <row r="157" s="40" customFormat="1" x14ac:dyDescent="0.2"/>
    <row r="158" s="40" customFormat="1" x14ac:dyDescent="0.2"/>
    <row r="159" s="40" customFormat="1" x14ac:dyDescent="0.2"/>
    <row r="160" s="40" customFormat="1" x14ac:dyDescent="0.2"/>
    <row r="161" s="40" customFormat="1" x14ac:dyDescent="0.2"/>
    <row r="162" s="40" customFormat="1" x14ac:dyDescent="0.2"/>
    <row r="163" s="40" customFormat="1" x14ac:dyDescent="0.2"/>
    <row r="164" s="40" customFormat="1" x14ac:dyDescent="0.2"/>
    <row r="165" s="40" customFormat="1" x14ac:dyDescent="0.2"/>
    <row r="166" s="40" customFormat="1" x14ac:dyDescent="0.2"/>
    <row r="167" s="40" customFormat="1" x14ac:dyDescent="0.2"/>
    <row r="168" s="40" customFormat="1" x14ac:dyDescent="0.2"/>
    <row r="169" s="40" customFormat="1" x14ac:dyDescent="0.2"/>
    <row r="170" s="40" customFormat="1" x14ac:dyDescent="0.2"/>
    <row r="171" s="40" customFormat="1" x14ac:dyDescent="0.2"/>
    <row r="172" s="40" customFormat="1" x14ac:dyDescent="0.2"/>
    <row r="173" s="40" customFormat="1" x14ac:dyDescent="0.2"/>
    <row r="174" s="40" customFormat="1" x14ac:dyDescent="0.2"/>
    <row r="175" s="40" customFormat="1" x14ac:dyDescent="0.2"/>
    <row r="176" s="40" customFormat="1" x14ac:dyDescent="0.2"/>
    <row r="177" s="40" customFormat="1" x14ac:dyDescent="0.2"/>
    <row r="178" s="40" customFormat="1" x14ac:dyDescent="0.2"/>
    <row r="179" s="40" customFormat="1" x14ac:dyDescent="0.2"/>
    <row r="180" s="40" customFormat="1" x14ac:dyDescent="0.2"/>
    <row r="181" s="40" customFormat="1" x14ac:dyDescent="0.2"/>
    <row r="182" s="40" customFormat="1" x14ac:dyDescent="0.2"/>
    <row r="183" s="40" customFormat="1" x14ac:dyDescent="0.2"/>
    <row r="184" s="40" customFormat="1" x14ac:dyDescent="0.2"/>
    <row r="185" s="40" customFormat="1" x14ac:dyDescent="0.2"/>
    <row r="186" s="40" customFormat="1" x14ac:dyDescent="0.2"/>
    <row r="187" s="40" customFormat="1" x14ac:dyDescent="0.2"/>
    <row r="188" s="40" customFormat="1" x14ac:dyDescent="0.2"/>
    <row r="189" s="40" customFormat="1" x14ac:dyDescent="0.2"/>
    <row r="190" s="40" customFormat="1" x14ac:dyDescent="0.2"/>
    <row r="191" s="40" customFormat="1" x14ac:dyDescent="0.2"/>
    <row r="192" s="40" customFormat="1" x14ac:dyDescent="0.2"/>
    <row r="193" s="40" customFormat="1" x14ac:dyDescent="0.2"/>
    <row r="194" s="40" customFormat="1" x14ac:dyDescent="0.2"/>
    <row r="195" s="40" customFormat="1" x14ac:dyDescent="0.2"/>
    <row r="196" s="40" customFormat="1" x14ac:dyDescent="0.2"/>
    <row r="197" s="40" customFormat="1" x14ac:dyDescent="0.2"/>
    <row r="198" s="40" customFormat="1" x14ac:dyDescent="0.2"/>
    <row r="199" s="40" customFormat="1" x14ac:dyDescent="0.2"/>
    <row r="200" s="40" customFormat="1" x14ac:dyDescent="0.2"/>
    <row r="201" s="40" customFormat="1" x14ac:dyDescent="0.2"/>
    <row r="202" s="40" customFormat="1" x14ac:dyDescent="0.2"/>
    <row r="203" s="40" customFormat="1" x14ac:dyDescent="0.2"/>
    <row r="204" s="40" customFormat="1" x14ac:dyDescent="0.2"/>
    <row r="205" s="40" customFormat="1" x14ac:dyDescent="0.2"/>
    <row r="206" s="40" customFormat="1" x14ac:dyDescent="0.2"/>
    <row r="207" s="40" customFormat="1" x14ac:dyDescent="0.2"/>
    <row r="208" s="40" customFormat="1" x14ac:dyDescent="0.2"/>
    <row r="209" s="40" customFormat="1" x14ac:dyDescent="0.2"/>
    <row r="210" s="40" customFormat="1" x14ac:dyDescent="0.2"/>
    <row r="211" s="40" customFormat="1" x14ac:dyDescent="0.2"/>
    <row r="212" s="40" customFormat="1" x14ac:dyDescent="0.2"/>
    <row r="213" s="40" customFormat="1" x14ac:dyDescent="0.2"/>
    <row r="214" s="40" customFormat="1" x14ac:dyDescent="0.2"/>
    <row r="215" s="40" customFormat="1" x14ac:dyDescent="0.2"/>
    <row r="216" s="40" customFormat="1" x14ac:dyDescent="0.2"/>
    <row r="217" s="40" customFormat="1" x14ac:dyDescent="0.2"/>
    <row r="218" s="40" customFormat="1" x14ac:dyDescent="0.2"/>
    <row r="219" s="40" customFormat="1" x14ac:dyDescent="0.2"/>
    <row r="220" s="40" customFormat="1" x14ac:dyDescent="0.2"/>
    <row r="221" s="40" customFormat="1" x14ac:dyDescent="0.2"/>
    <row r="222" s="40" customFormat="1" x14ac:dyDescent="0.2"/>
    <row r="223" s="40" customFormat="1" x14ac:dyDescent="0.2"/>
    <row r="224" s="40" customFormat="1" x14ac:dyDescent="0.2"/>
    <row r="225" s="40" customFormat="1" x14ac:dyDescent="0.2"/>
    <row r="226" s="40" customFormat="1" x14ac:dyDescent="0.2"/>
    <row r="227" s="40" customFormat="1" x14ac:dyDescent="0.2"/>
    <row r="228" s="40" customFormat="1" x14ac:dyDescent="0.2"/>
    <row r="229" s="40" customFormat="1" x14ac:dyDescent="0.2"/>
    <row r="230" s="40" customFormat="1" x14ac:dyDescent="0.2"/>
    <row r="231" s="40" customFormat="1" x14ac:dyDescent="0.2"/>
    <row r="232" s="40" customFormat="1" x14ac:dyDescent="0.2"/>
    <row r="233" s="40" customFormat="1" x14ac:dyDescent="0.2"/>
    <row r="234" s="40" customFormat="1" x14ac:dyDescent="0.2"/>
    <row r="235" s="40" customFormat="1" x14ac:dyDescent="0.2"/>
    <row r="236" s="40" customFormat="1" x14ac:dyDescent="0.2"/>
    <row r="237" s="40" customFormat="1" x14ac:dyDescent="0.2"/>
    <row r="238" s="40" customFormat="1" x14ac:dyDescent="0.2"/>
    <row r="239" s="40" customFormat="1" x14ac:dyDescent="0.2"/>
    <row r="240" s="40" customFormat="1" x14ac:dyDescent="0.2"/>
    <row r="241" s="40" customFormat="1" x14ac:dyDescent="0.2"/>
    <row r="242" s="40" customFormat="1" x14ac:dyDescent="0.2"/>
    <row r="243" s="40" customFormat="1" x14ac:dyDescent="0.2"/>
    <row r="244" s="40" customFormat="1" x14ac:dyDescent="0.2"/>
    <row r="245" s="40" customFormat="1" x14ac:dyDescent="0.2"/>
    <row r="246" s="40" customFormat="1" x14ac:dyDescent="0.2"/>
    <row r="247" s="40" customFormat="1" x14ac:dyDescent="0.2"/>
    <row r="248" s="40" customFormat="1" x14ac:dyDescent="0.2"/>
    <row r="249" s="40" customFormat="1" x14ac:dyDescent="0.2"/>
    <row r="250" s="40" customFormat="1" x14ac:dyDescent="0.2"/>
    <row r="251" s="40" customFormat="1" x14ac:dyDescent="0.2"/>
    <row r="252" s="40" customFormat="1" x14ac:dyDescent="0.2"/>
    <row r="253" s="40" customFormat="1" x14ac:dyDescent="0.2"/>
    <row r="254" s="40" customFormat="1" x14ac:dyDescent="0.2"/>
    <row r="255" s="40" customFormat="1" x14ac:dyDescent="0.2"/>
    <row r="256" s="40" customFormat="1" x14ac:dyDescent="0.2"/>
    <row r="257" s="40" customFormat="1" x14ac:dyDescent="0.2"/>
    <row r="258" s="40" customFormat="1" x14ac:dyDescent="0.2"/>
    <row r="259" s="40" customFormat="1" x14ac:dyDescent="0.2"/>
    <row r="260" s="40" customFormat="1" x14ac:dyDescent="0.2"/>
    <row r="261" s="40" customFormat="1" x14ac:dyDescent="0.2"/>
    <row r="262" s="40" customFormat="1" x14ac:dyDescent="0.2"/>
    <row r="263" s="40" customFormat="1" x14ac:dyDescent="0.2"/>
    <row r="264" s="40" customFormat="1" x14ac:dyDescent="0.2"/>
    <row r="265" s="40" customFormat="1" x14ac:dyDescent="0.2"/>
    <row r="266" s="40" customFormat="1" x14ac:dyDescent="0.2"/>
    <row r="267" s="40" customFormat="1" x14ac:dyDescent="0.2"/>
    <row r="268" s="40" customFormat="1" x14ac:dyDescent="0.2"/>
    <row r="269" s="40" customFormat="1" x14ac:dyDescent="0.2"/>
    <row r="270" s="40" customFormat="1" x14ac:dyDescent="0.2"/>
    <row r="271" s="40" customFormat="1" x14ac:dyDescent="0.2"/>
    <row r="272" s="40" customFormat="1" x14ac:dyDescent="0.2"/>
    <row r="273" s="40" customFormat="1" x14ac:dyDescent="0.2"/>
    <row r="274" s="40" customFormat="1" x14ac:dyDescent="0.2"/>
    <row r="275" s="40" customFormat="1" x14ac:dyDescent="0.2"/>
    <row r="276" s="40" customFormat="1" x14ac:dyDescent="0.2"/>
    <row r="277" s="40" customFormat="1" x14ac:dyDescent="0.2"/>
    <row r="278" s="40" customFormat="1" x14ac:dyDescent="0.2"/>
    <row r="279" s="40" customFormat="1" x14ac:dyDescent="0.2"/>
    <row r="280" s="40" customFormat="1" x14ac:dyDescent="0.2"/>
    <row r="281" s="40" customFormat="1" x14ac:dyDescent="0.2"/>
    <row r="282" s="40" customFormat="1" x14ac:dyDescent="0.2"/>
    <row r="283" s="40" customFormat="1" x14ac:dyDescent="0.2"/>
    <row r="284" s="40" customFormat="1" x14ac:dyDescent="0.2"/>
    <row r="285" s="40" customFormat="1" x14ac:dyDescent="0.2"/>
    <row r="286" s="40" customFormat="1" x14ac:dyDescent="0.2"/>
    <row r="287" s="40" customFormat="1" x14ac:dyDescent="0.2"/>
    <row r="288" s="40" customFormat="1" x14ac:dyDescent="0.2"/>
    <row r="289" s="40" customFormat="1" x14ac:dyDescent="0.2"/>
    <row r="290" s="40" customFormat="1" x14ac:dyDescent="0.2"/>
    <row r="291" s="40" customFormat="1" x14ac:dyDescent="0.2"/>
    <row r="292" s="40" customFormat="1" x14ac:dyDescent="0.2"/>
    <row r="293" s="40" customFormat="1" x14ac:dyDescent="0.2"/>
    <row r="294" s="40" customFormat="1" x14ac:dyDescent="0.2"/>
    <row r="295" s="40" customFormat="1" x14ac:dyDescent="0.2"/>
    <row r="296" s="40" customFormat="1" x14ac:dyDescent="0.2"/>
    <row r="297" s="40" customFormat="1" x14ac:dyDescent="0.2"/>
    <row r="298" s="40" customFormat="1" x14ac:dyDescent="0.2"/>
    <row r="299" s="40" customFormat="1" x14ac:dyDescent="0.2"/>
    <row r="300" s="40" customFormat="1" x14ac:dyDescent="0.2"/>
    <row r="301" s="40" customFormat="1" x14ac:dyDescent="0.2"/>
    <row r="302" s="40" customFormat="1" x14ac:dyDescent="0.2"/>
    <row r="303" s="40" customFormat="1" x14ac:dyDescent="0.2"/>
    <row r="304" s="40" customFormat="1" x14ac:dyDescent="0.2"/>
    <row r="305" s="40" customFormat="1" x14ac:dyDescent="0.2"/>
    <row r="306" s="40" customFormat="1" x14ac:dyDescent="0.2"/>
    <row r="307" s="40" customFormat="1" x14ac:dyDescent="0.2"/>
    <row r="308" s="40" customFormat="1" x14ac:dyDescent="0.2"/>
    <row r="309" s="40" customFormat="1" x14ac:dyDescent="0.2"/>
    <row r="310" s="40" customFormat="1" x14ac:dyDescent="0.2"/>
    <row r="311" s="40" customFormat="1" x14ac:dyDescent="0.2"/>
    <row r="312" s="40" customFormat="1" x14ac:dyDescent="0.2"/>
    <row r="313" s="40" customFormat="1" x14ac:dyDescent="0.2"/>
    <row r="314" s="40" customFormat="1" x14ac:dyDescent="0.2"/>
    <row r="315" s="40" customFormat="1" x14ac:dyDescent="0.2"/>
    <row r="316" s="40" customFormat="1" x14ac:dyDescent="0.2"/>
    <row r="317" s="40" customFormat="1" x14ac:dyDescent="0.2"/>
    <row r="318" s="40" customFormat="1" x14ac:dyDescent="0.2"/>
    <row r="319" s="40" customFormat="1" x14ac:dyDescent="0.2"/>
    <row r="320" s="40" customFormat="1" x14ac:dyDescent="0.2"/>
    <row r="321" s="40" customFormat="1" x14ac:dyDescent="0.2"/>
    <row r="322" s="40" customFormat="1" x14ac:dyDescent="0.2"/>
    <row r="323" s="40" customFormat="1" x14ac:dyDescent="0.2"/>
    <row r="324" s="40" customFormat="1" x14ac:dyDescent="0.2"/>
    <row r="325" s="40" customFormat="1" x14ac:dyDescent="0.2"/>
    <row r="326" s="40" customFormat="1" x14ac:dyDescent="0.2"/>
    <row r="327" s="40" customFormat="1" x14ac:dyDescent="0.2"/>
    <row r="328" s="40" customFormat="1" x14ac:dyDescent="0.2"/>
    <row r="329" s="40" customFormat="1" x14ac:dyDescent="0.2"/>
    <row r="330" s="40" customFormat="1" x14ac:dyDescent="0.2"/>
    <row r="331" s="40" customFormat="1" x14ac:dyDescent="0.2"/>
    <row r="332" s="40" customFormat="1" x14ac:dyDescent="0.2"/>
    <row r="333" s="40" customFormat="1" x14ac:dyDescent="0.2"/>
    <row r="334" s="40" customFormat="1" x14ac:dyDescent="0.2"/>
    <row r="335" s="40" customFormat="1" x14ac:dyDescent="0.2"/>
    <row r="336" s="40" customFormat="1" x14ac:dyDescent="0.2"/>
    <row r="337" s="40" customFormat="1" x14ac:dyDescent="0.2"/>
    <row r="338" s="40" customFormat="1" x14ac:dyDescent="0.2"/>
    <row r="339" s="40" customFormat="1" x14ac:dyDescent="0.2"/>
    <row r="340" s="40" customFormat="1" x14ac:dyDescent="0.2"/>
    <row r="341" s="40" customFormat="1" x14ac:dyDescent="0.2"/>
    <row r="342" s="40" customFormat="1" x14ac:dyDescent="0.2"/>
    <row r="343" s="40" customFormat="1" x14ac:dyDescent="0.2"/>
    <row r="344" s="40" customFormat="1" x14ac:dyDescent="0.2"/>
    <row r="345" s="40" customFormat="1" x14ac:dyDescent="0.2"/>
    <row r="346" s="40" customFormat="1" x14ac:dyDescent="0.2"/>
    <row r="347" s="40" customFormat="1" x14ac:dyDescent="0.2"/>
    <row r="348" s="40" customFormat="1" x14ac:dyDescent="0.2"/>
    <row r="349" s="40" customFormat="1" x14ac:dyDescent="0.2"/>
    <row r="350" s="40" customFormat="1" x14ac:dyDescent="0.2"/>
    <row r="351" s="40" customFormat="1" x14ac:dyDescent="0.2"/>
    <row r="352" s="40" customFormat="1" x14ac:dyDescent="0.2"/>
    <row r="353" s="40" customFormat="1" x14ac:dyDescent="0.2"/>
    <row r="354" s="40" customFormat="1" x14ac:dyDescent="0.2"/>
    <row r="355" s="40" customFormat="1" x14ac:dyDescent="0.2"/>
    <row r="356" s="40" customFormat="1" x14ac:dyDescent="0.2"/>
    <row r="357" s="40" customFormat="1" x14ac:dyDescent="0.2"/>
    <row r="358" s="40" customFormat="1" x14ac:dyDescent="0.2"/>
    <row r="359" s="40" customFormat="1" x14ac:dyDescent="0.2"/>
    <row r="360" s="40" customFormat="1" x14ac:dyDescent="0.2"/>
    <row r="361" s="40" customFormat="1" x14ac:dyDescent="0.2"/>
    <row r="362" s="40" customFormat="1" x14ac:dyDescent="0.2"/>
    <row r="363" s="40" customFormat="1" x14ac:dyDescent="0.2"/>
    <row r="364" s="40" customFormat="1" x14ac:dyDescent="0.2"/>
    <row r="365" s="40" customFormat="1" x14ac:dyDescent="0.2"/>
    <row r="366" s="40" customFormat="1" x14ac:dyDescent="0.2"/>
    <row r="367" s="40" customFormat="1" x14ac:dyDescent="0.2"/>
    <row r="368" s="40" customFormat="1" x14ac:dyDescent="0.2"/>
    <row r="369" s="40" customFormat="1" x14ac:dyDescent="0.2"/>
    <row r="370" s="40" customFormat="1" x14ac:dyDescent="0.2"/>
    <row r="371" s="40" customFormat="1" x14ac:dyDescent="0.2"/>
    <row r="372" s="40" customFormat="1" x14ac:dyDescent="0.2"/>
    <row r="373" s="40" customFormat="1" x14ac:dyDescent="0.2"/>
    <row r="374" s="40" customFormat="1" x14ac:dyDescent="0.2"/>
    <row r="375" s="40" customFormat="1" x14ac:dyDescent="0.2"/>
    <row r="376" s="40" customFormat="1" x14ac:dyDescent="0.2"/>
    <row r="377" s="40" customFormat="1" x14ac:dyDescent="0.2"/>
    <row r="378" s="40" customFormat="1" x14ac:dyDescent="0.2"/>
    <row r="379" s="40" customFormat="1" x14ac:dyDescent="0.2"/>
    <row r="380" s="40" customFormat="1" x14ac:dyDescent="0.2"/>
    <row r="381" s="40" customFormat="1" x14ac:dyDescent="0.2"/>
    <row r="382" s="40" customFormat="1" x14ac:dyDescent="0.2"/>
    <row r="383" s="40" customFormat="1" x14ac:dyDescent="0.2"/>
    <row r="384" s="40" customFormat="1" x14ac:dyDescent="0.2"/>
    <row r="385" s="40" customFormat="1" x14ac:dyDescent="0.2"/>
    <row r="386" s="40" customFormat="1" x14ac:dyDescent="0.2"/>
    <row r="387" s="40" customFormat="1" x14ac:dyDescent="0.2"/>
    <row r="388" s="40" customFormat="1" x14ac:dyDescent="0.2"/>
    <row r="389" s="40" customFormat="1" x14ac:dyDescent="0.2"/>
    <row r="390" s="40" customFormat="1" x14ac:dyDescent="0.2"/>
    <row r="391" s="40" customFormat="1" x14ac:dyDescent="0.2"/>
    <row r="392" s="40" customFormat="1" x14ac:dyDescent="0.2"/>
    <row r="393" s="40" customFormat="1" x14ac:dyDescent="0.2"/>
    <row r="394" s="40" customFormat="1" x14ac:dyDescent="0.2"/>
    <row r="395" s="40" customFormat="1" x14ac:dyDescent="0.2"/>
    <row r="396" s="40" customFormat="1" x14ac:dyDescent="0.2"/>
    <row r="397" s="40" customFormat="1" x14ac:dyDescent="0.2"/>
    <row r="398" s="40" customFormat="1" x14ac:dyDescent="0.2"/>
    <row r="399" s="40" customFormat="1" x14ac:dyDescent="0.2"/>
    <row r="400" s="40" customFormat="1" x14ac:dyDescent="0.2"/>
    <row r="401" s="40" customFormat="1" x14ac:dyDescent="0.2"/>
    <row r="402" s="40" customFormat="1" x14ac:dyDescent="0.2"/>
    <row r="403" s="40" customFormat="1" x14ac:dyDescent="0.2"/>
    <row r="404" s="40" customFormat="1" x14ac:dyDescent="0.2"/>
    <row r="405" s="40" customFormat="1" x14ac:dyDescent="0.2"/>
    <row r="406" s="40" customFormat="1" x14ac:dyDescent="0.2"/>
    <row r="407" s="40" customFormat="1" x14ac:dyDescent="0.2"/>
    <row r="408" s="40" customFormat="1" x14ac:dyDescent="0.2"/>
    <row r="409" s="40" customFormat="1" x14ac:dyDescent="0.2"/>
    <row r="410" s="40" customFormat="1" x14ac:dyDescent="0.2"/>
    <row r="411" s="40" customFormat="1" x14ac:dyDescent="0.2"/>
    <row r="412" s="40" customFormat="1" x14ac:dyDescent="0.2"/>
    <row r="413" s="40" customFormat="1" x14ac:dyDescent="0.2"/>
    <row r="414" s="40" customFormat="1" x14ac:dyDescent="0.2"/>
    <row r="415" s="40" customFormat="1" x14ac:dyDescent="0.2"/>
    <row r="416" s="40" customFormat="1" x14ac:dyDescent="0.2"/>
    <row r="417" s="40" customFormat="1" x14ac:dyDescent="0.2"/>
    <row r="418" s="40" customFormat="1" x14ac:dyDescent="0.2"/>
    <row r="419" s="40" customFormat="1" x14ac:dyDescent="0.2"/>
    <row r="420" s="40" customFormat="1" x14ac:dyDescent="0.2"/>
    <row r="421" s="40" customFormat="1" x14ac:dyDescent="0.2"/>
    <row r="422" s="40" customFormat="1" x14ac:dyDescent="0.2"/>
    <row r="423" s="40" customFormat="1" x14ac:dyDescent="0.2"/>
    <row r="424" s="40" customFormat="1" x14ac:dyDescent="0.2"/>
    <row r="425" s="40" customFormat="1" x14ac:dyDescent="0.2"/>
    <row r="426" s="40" customFormat="1" x14ac:dyDescent="0.2"/>
    <row r="427" s="40" customFormat="1" x14ac:dyDescent="0.2"/>
    <row r="428" s="40" customFormat="1" x14ac:dyDescent="0.2"/>
    <row r="429" s="40" customFormat="1" x14ac:dyDescent="0.2"/>
    <row r="430" s="40" customFormat="1" x14ac:dyDescent="0.2"/>
    <row r="431" s="40" customFormat="1" x14ac:dyDescent="0.2"/>
    <row r="432" s="40" customFormat="1" x14ac:dyDescent="0.2"/>
    <row r="433" s="40" customFormat="1" x14ac:dyDescent="0.2"/>
    <row r="434" s="40" customFormat="1" x14ac:dyDescent="0.2"/>
    <row r="435" s="40" customFormat="1" x14ac:dyDescent="0.2"/>
    <row r="436" s="40" customFormat="1" x14ac:dyDescent="0.2"/>
    <row r="437" s="40" customFormat="1" x14ac:dyDescent="0.2"/>
    <row r="438" s="40" customFormat="1" x14ac:dyDescent="0.2"/>
    <row r="439" s="40" customFormat="1" x14ac:dyDescent="0.2"/>
    <row r="440" s="40" customFormat="1" x14ac:dyDescent="0.2"/>
    <row r="441" s="40" customFormat="1" x14ac:dyDescent="0.2"/>
    <row r="442" s="40" customFormat="1" x14ac:dyDescent="0.2"/>
    <row r="443" s="40" customFormat="1" x14ac:dyDescent="0.2"/>
    <row r="444" s="40" customFormat="1" x14ac:dyDescent="0.2"/>
    <row r="445" s="40" customFormat="1" x14ac:dyDescent="0.2"/>
    <row r="446" s="40" customFormat="1" x14ac:dyDescent="0.2"/>
    <row r="447" s="40" customFormat="1" x14ac:dyDescent="0.2"/>
    <row r="448" s="40" customFormat="1" x14ac:dyDescent="0.2"/>
    <row r="449" s="40" customFormat="1" x14ac:dyDescent="0.2"/>
    <row r="450" s="40" customFormat="1" x14ac:dyDescent="0.2"/>
    <row r="451" s="40" customFormat="1" x14ac:dyDescent="0.2"/>
    <row r="452" s="40" customFormat="1" x14ac:dyDescent="0.2"/>
    <row r="453" s="40" customFormat="1" x14ac:dyDescent="0.2"/>
    <row r="454" s="40" customFormat="1" x14ac:dyDescent="0.2"/>
    <row r="455" s="40" customFormat="1" x14ac:dyDescent="0.2"/>
    <row r="456" s="40" customFormat="1" x14ac:dyDescent="0.2"/>
    <row r="457" s="40" customFormat="1" x14ac:dyDescent="0.2"/>
    <row r="458" s="40" customFormat="1" x14ac:dyDescent="0.2"/>
    <row r="459" s="40" customFormat="1" x14ac:dyDescent="0.2"/>
    <row r="460" s="40" customFormat="1" x14ac:dyDescent="0.2"/>
    <row r="461" s="40" customFormat="1" x14ac:dyDescent="0.2"/>
    <row r="462" s="40" customFormat="1" x14ac:dyDescent="0.2"/>
    <row r="463" s="40" customFormat="1" x14ac:dyDescent="0.2"/>
    <row r="464" s="40" customFormat="1" x14ac:dyDescent="0.2"/>
    <row r="465" s="40" customFormat="1" x14ac:dyDescent="0.2"/>
    <row r="466" s="40" customFormat="1" x14ac:dyDescent="0.2"/>
    <row r="467" s="40" customFormat="1" x14ac:dyDescent="0.2"/>
    <row r="468" s="40" customFormat="1" x14ac:dyDescent="0.2"/>
    <row r="469" s="40" customFormat="1" x14ac:dyDescent="0.2"/>
    <row r="470" s="40" customFormat="1" x14ac:dyDescent="0.2"/>
    <row r="471" s="40" customFormat="1" x14ac:dyDescent="0.2"/>
    <row r="472" s="40" customFormat="1" x14ac:dyDescent="0.2"/>
    <row r="473" s="40" customFormat="1" x14ac:dyDescent="0.2"/>
    <row r="474" s="40" customFormat="1" x14ac:dyDescent="0.2"/>
    <row r="475" s="40" customFormat="1" x14ac:dyDescent="0.2"/>
    <row r="476" s="40" customFormat="1" x14ac:dyDescent="0.2"/>
    <row r="477" s="40" customFormat="1" x14ac:dyDescent="0.2"/>
    <row r="478" s="40" customFormat="1" x14ac:dyDescent="0.2"/>
    <row r="479" s="40" customFormat="1" x14ac:dyDescent="0.2"/>
    <row r="480" s="40" customFormat="1" x14ac:dyDescent="0.2"/>
    <row r="481" s="40" customFormat="1" x14ac:dyDescent="0.2"/>
    <row r="482" s="40" customFormat="1" x14ac:dyDescent="0.2"/>
    <row r="483" s="40" customFormat="1" x14ac:dyDescent="0.2"/>
    <row r="484" s="40" customFormat="1" x14ac:dyDescent="0.2"/>
    <row r="485" s="40" customFormat="1" x14ac:dyDescent="0.2"/>
    <row r="486" s="40" customFormat="1" x14ac:dyDescent="0.2"/>
    <row r="487" s="40" customFormat="1" x14ac:dyDescent="0.2"/>
    <row r="488" s="40" customFormat="1" x14ac:dyDescent="0.2"/>
    <row r="489" s="40" customFormat="1" x14ac:dyDescent="0.2"/>
    <row r="490" s="40" customFormat="1" x14ac:dyDescent="0.2"/>
    <row r="491" s="40" customFormat="1" x14ac:dyDescent="0.2"/>
    <row r="492" s="40" customFormat="1" x14ac:dyDescent="0.2"/>
    <row r="493" s="40" customFormat="1" x14ac:dyDescent="0.2"/>
    <row r="494" s="40" customFormat="1" x14ac:dyDescent="0.2"/>
    <row r="495" s="40" customFormat="1" x14ac:dyDescent="0.2"/>
    <row r="496" s="40" customFormat="1" x14ac:dyDescent="0.2"/>
    <row r="497" s="40" customFormat="1" x14ac:dyDescent="0.2"/>
    <row r="498" s="40" customFormat="1" x14ac:dyDescent="0.2"/>
    <row r="499" s="40" customFormat="1" x14ac:dyDescent="0.2"/>
    <row r="500" s="40" customFormat="1" x14ac:dyDescent="0.2"/>
    <row r="501" s="40" customFormat="1" x14ac:dyDescent="0.2"/>
    <row r="502" s="40" customFormat="1" x14ac:dyDescent="0.2"/>
    <row r="503" s="40" customFormat="1" x14ac:dyDescent="0.2"/>
    <row r="504" s="40" customFormat="1" x14ac:dyDescent="0.2"/>
    <row r="505" s="40" customFormat="1" x14ac:dyDescent="0.2"/>
    <row r="506" s="40" customFormat="1" x14ac:dyDescent="0.2"/>
    <row r="507" s="40" customFormat="1" x14ac:dyDescent="0.2"/>
    <row r="508" s="40" customFormat="1" x14ac:dyDescent="0.2"/>
    <row r="509" s="40" customFormat="1" x14ac:dyDescent="0.2"/>
    <row r="510" s="40" customFormat="1" x14ac:dyDescent="0.2"/>
    <row r="511" s="40" customFormat="1" x14ac:dyDescent="0.2"/>
    <row r="512" s="40" customFormat="1" x14ac:dyDescent="0.2"/>
    <row r="513" s="40" customFormat="1" x14ac:dyDescent="0.2"/>
    <row r="514" s="40" customFormat="1" x14ac:dyDescent="0.2"/>
    <row r="515" s="40" customFormat="1" x14ac:dyDescent="0.2"/>
    <row r="516" s="40" customFormat="1" x14ac:dyDescent="0.2"/>
    <row r="517" s="40" customFormat="1" x14ac:dyDescent="0.2"/>
    <row r="518" s="40" customFormat="1" x14ac:dyDescent="0.2"/>
    <row r="519" s="40" customFormat="1" x14ac:dyDescent="0.2"/>
    <row r="520" s="40" customFormat="1" x14ac:dyDescent="0.2"/>
    <row r="521" s="40" customFormat="1" x14ac:dyDescent="0.2"/>
    <row r="522" s="40" customFormat="1" x14ac:dyDescent="0.2"/>
    <row r="523" s="40" customFormat="1" x14ac:dyDescent="0.2"/>
    <row r="524" s="40" customFormat="1" x14ac:dyDescent="0.2"/>
    <row r="525" s="40" customFormat="1" x14ac:dyDescent="0.2"/>
    <row r="526" s="40" customFormat="1" x14ac:dyDescent="0.2"/>
    <row r="527" s="40" customFormat="1" x14ac:dyDescent="0.2"/>
    <row r="528" s="40" customFormat="1" x14ac:dyDescent="0.2"/>
    <row r="529" s="40" customFormat="1" x14ac:dyDescent="0.2"/>
    <row r="530" s="40" customFormat="1" x14ac:dyDescent="0.2"/>
    <row r="531" s="40" customFormat="1" x14ac:dyDescent="0.2"/>
    <row r="532" s="40" customFormat="1" x14ac:dyDescent="0.2"/>
    <row r="533" s="40" customFormat="1" x14ac:dyDescent="0.2"/>
    <row r="534" s="40" customFormat="1" x14ac:dyDescent="0.2"/>
    <row r="535" s="40" customFormat="1" x14ac:dyDescent="0.2"/>
    <row r="536" s="40" customFormat="1" x14ac:dyDescent="0.2"/>
    <row r="537" s="40" customFormat="1" x14ac:dyDescent="0.2"/>
    <row r="538" s="40" customFormat="1" x14ac:dyDescent="0.2"/>
    <row r="539" s="40" customFormat="1" x14ac:dyDescent="0.2"/>
    <row r="540" s="40" customFormat="1" x14ac:dyDescent="0.2"/>
    <row r="541" s="40" customFormat="1" x14ac:dyDescent="0.2"/>
    <row r="542" s="40" customFormat="1" x14ac:dyDescent="0.2"/>
    <row r="543" s="40" customFormat="1" x14ac:dyDescent="0.2"/>
    <row r="544" s="40" customFormat="1" x14ac:dyDescent="0.2"/>
    <row r="545" s="40" customFormat="1" x14ac:dyDescent="0.2"/>
    <row r="546" s="40" customFormat="1" x14ac:dyDescent="0.2"/>
    <row r="547" s="40" customFormat="1" x14ac:dyDescent="0.2"/>
    <row r="548" s="40" customFormat="1" x14ac:dyDescent="0.2"/>
    <row r="549" s="40" customFormat="1" x14ac:dyDescent="0.2"/>
  </sheetData>
  <mergeCells count="1">
    <mergeCell ref="B1:I5"/>
  </mergeCells>
  <dataValidations count="1">
    <dataValidation type="list" allowBlank="1" showInputMessage="1" showErrorMessage="1" sqref="I8:I9 I13:I17" xr:uid="{00000000-0002-0000-0900-000000000000}">
      <formula1>$B$3:$B$10</formula1>
    </dataValidation>
  </dataValidations>
  <hyperlinks>
    <hyperlink ref="J1" location="Léame!A1" display="Regresar instructivo" xr:uid="{00000000-0004-0000-0900-000000000000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1000000}">
          <x14:formula1>
            <xm:f>Responsables!$B$3:$B$12</xm:f>
          </x14:formula1>
          <xm:sqref>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BO621"/>
  <sheetViews>
    <sheetView zoomScaleNormal="100" zoomScalePageLayoutView="85" workbookViewId="0">
      <selection activeCell="B35" sqref="B35:K36"/>
    </sheetView>
  </sheetViews>
  <sheetFormatPr baseColWidth="10" defaultColWidth="11.5" defaultRowHeight="15" x14ac:dyDescent="0.2"/>
  <cols>
    <col min="1" max="1" width="11.5" style="40"/>
    <col min="11" max="11" width="34.1640625" customWidth="1"/>
    <col min="12" max="12" width="43.83203125" style="40" customWidth="1"/>
    <col min="17" max="67" width="11.5" style="40"/>
  </cols>
  <sheetData>
    <row r="1" spans="1:67" x14ac:dyDescent="0.2">
      <c r="B1" s="384"/>
      <c r="C1" s="385"/>
      <c r="D1" s="385"/>
      <c r="E1" s="385"/>
      <c r="F1" s="385"/>
      <c r="G1" s="385"/>
      <c r="H1" s="385"/>
      <c r="I1" s="385"/>
      <c r="J1" s="385"/>
      <c r="K1" s="386"/>
      <c r="M1" s="40"/>
      <c r="N1" s="40"/>
      <c r="O1" s="40"/>
      <c r="P1" s="40"/>
    </row>
    <row r="2" spans="1:67" x14ac:dyDescent="0.2">
      <c r="B2" s="387"/>
      <c r="C2" s="388"/>
      <c r="D2" s="388"/>
      <c r="E2" s="388"/>
      <c r="F2" s="388"/>
      <c r="G2" s="388"/>
      <c r="H2" s="388"/>
      <c r="I2" s="388"/>
      <c r="J2" s="388"/>
      <c r="K2" s="389"/>
      <c r="M2" s="40"/>
      <c r="N2" s="40"/>
      <c r="O2" s="40"/>
      <c r="P2" s="40"/>
    </row>
    <row r="3" spans="1:67" x14ac:dyDescent="0.2">
      <c r="B3" s="387"/>
      <c r="C3" s="388"/>
      <c r="D3" s="388"/>
      <c r="E3" s="388"/>
      <c r="F3" s="388"/>
      <c r="G3" s="388"/>
      <c r="H3" s="388"/>
      <c r="I3" s="388"/>
      <c r="J3" s="388"/>
      <c r="K3" s="389"/>
      <c r="M3" s="40"/>
      <c r="N3" s="40"/>
      <c r="O3" s="40"/>
      <c r="P3" s="40"/>
    </row>
    <row r="4" spans="1:67" ht="67.5" customHeight="1" thickBot="1" x14ac:dyDescent="0.25">
      <c r="B4" s="390"/>
      <c r="C4" s="391"/>
      <c r="D4" s="391"/>
      <c r="E4" s="391"/>
      <c r="F4" s="391"/>
      <c r="G4" s="391"/>
      <c r="H4" s="391"/>
      <c r="I4" s="391"/>
      <c r="J4" s="391"/>
      <c r="K4" s="392"/>
      <c r="M4" s="40"/>
      <c r="N4" s="40"/>
      <c r="O4" s="40"/>
      <c r="P4" s="40"/>
    </row>
    <row r="5" spans="1:67" ht="17" customHeight="1" x14ac:dyDescent="0.2">
      <c r="B5" s="393" t="s">
        <v>231</v>
      </c>
      <c r="C5" s="394"/>
      <c r="D5" s="394"/>
      <c r="E5" s="394"/>
      <c r="F5" s="394"/>
      <c r="G5" s="394"/>
      <c r="H5" s="394"/>
      <c r="I5" s="394"/>
      <c r="J5" s="394"/>
      <c r="K5" s="395"/>
      <c r="M5" s="40"/>
      <c r="N5" s="40"/>
      <c r="O5" s="40"/>
      <c r="P5" s="40"/>
    </row>
    <row r="6" spans="1:67" ht="20.5" customHeight="1" x14ac:dyDescent="0.2">
      <c r="B6" s="396"/>
      <c r="C6" s="394"/>
      <c r="D6" s="394"/>
      <c r="E6" s="394"/>
      <c r="F6" s="394"/>
      <c r="G6" s="394"/>
      <c r="H6" s="394"/>
      <c r="I6" s="394"/>
      <c r="J6" s="394"/>
      <c r="K6" s="395"/>
      <c r="M6" s="40"/>
      <c r="N6" s="40"/>
      <c r="O6" s="40"/>
      <c r="P6" s="40"/>
    </row>
    <row r="7" spans="1:67" ht="20" customHeight="1" x14ac:dyDescent="0.2">
      <c r="B7" s="396"/>
      <c r="C7" s="394"/>
      <c r="D7" s="394"/>
      <c r="E7" s="394"/>
      <c r="F7" s="394"/>
      <c r="G7" s="394"/>
      <c r="H7" s="394"/>
      <c r="I7" s="394"/>
      <c r="J7" s="394"/>
      <c r="K7" s="395"/>
      <c r="M7" s="40"/>
      <c r="N7" s="40"/>
      <c r="O7" s="40"/>
      <c r="P7" s="40"/>
    </row>
    <row r="8" spans="1:67" ht="14.5" customHeight="1" x14ac:dyDescent="0.2">
      <c r="B8" s="396"/>
      <c r="C8" s="394"/>
      <c r="D8" s="394"/>
      <c r="E8" s="394"/>
      <c r="F8" s="394"/>
      <c r="G8" s="394"/>
      <c r="H8" s="394"/>
      <c r="I8" s="394"/>
      <c r="J8" s="394"/>
      <c r="K8" s="395"/>
      <c r="M8" s="40"/>
      <c r="N8" s="40"/>
      <c r="O8" s="40"/>
      <c r="P8" s="40"/>
    </row>
    <row r="9" spans="1:67" s="39" customFormat="1" ht="34.5" customHeight="1" x14ac:dyDescent="0.2">
      <c r="A9" s="41"/>
      <c r="B9" s="397" t="s">
        <v>223</v>
      </c>
      <c r="C9" s="398"/>
      <c r="D9" s="398"/>
      <c r="E9" s="398"/>
      <c r="F9" s="398"/>
      <c r="G9" s="398"/>
      <c r="H9" s="398"/>
      <c r="I9" s="398"/>
      <c r="J9" s="398"/>
      <c r="K9" s="399"/>
      <c r="L9" s="40"/>
      <c r="M9" s="40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</row>
    <row r="10" spans="1:67" ht="30.5" customHeight="1" x14ac:dyDescent="0.2">
      <c r="B10" s="381" t="s">
        <v>229</v>
      </c>
      <c r="C10" s="382"/>
      <c r="D10" s="382"/>
      <c r="E10" s="382"/>
      <c r="F10" s="382"/>
      <c r="G10" s="382"/>
      <c r="H10" s="382"/>
      <c r="I10" s="382"/>
      <c r="J10" s="382"/>
      <c r="K10" s="383"/>
      <c r="M10" s="40"/>
      <c r="N10" s="40"/>
      <c r="O10" s="40"/>
      <c r="P10" s="40"/>
    </row>
    <row r="11" spans="1:67" ht="33.75" customHeight="1" x14ac:dyDescent="0.2">
      <c r="B11" s="381"/>
      <c r="C11" s="382"/>
      <c r="D11" s="382"/>
      <c r="E11" s="382"/>
      <c r="F11" s="382"/>
      <c r="G11" s="382"/>
      <c r="H11" s="382"/>
      <c r="I11" s="382"/>
      <c r="J11" s="382"/>
      <c r="K11" s="383"/>
      <c r="L11" s="50"/>
      <c r="M11" s="40"/>
      <c r="N11" s="40"/>
      <c r="O11" s="40"/>
      <c r="P11" s="40"/>
    </row>
    <row r="12" spans="1:67" s="39" customFormat="1" ht="39" customHeight="1" x14ac:dyDescent="0.2">
      <c r="A12" s="41"/>
      <c r="B12" s="397" t="s">
        <v>224</v>
      </c>
      <c r="C12" s="398"/>
      <c r="D12" s="398"/>
      <c r="E12" s="398"/>
      <c r="F12" s="398"/>
      <c r="G12" s="398"/>
      <c r="H12" s="398"/>
      <c r="I12" s="398"/>
      <c r="J12" s="398"/>
      <c r="K12" s="399"/>
      <c r="L12" s="5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</row>
    <row r="13" spans="1:67" ht="21.5" customHeight="1" x14ac:dyDescent="0.2">
      <c r="B13" s="400" t="s">
        <v>230</v>
      </c>
      <c r="C13" s="401"/>
      <c r="D13" s="401"/>
      <c r="E13" s="401"/>
      <c r="F13" s="401"/>
      <c r="G13" s="401"/>
      <c r="H13" s="401"/>
      <c r="I13" s="401"/>
      <c r="J13" s="401"/>
      <c r="K13" s="402"/>
      <c r="L13" s="50"/>
      <c r="M13" s="40"/>
      <c r="N13" s="40"/>
      <c r="O13" s="40"/>
      <c r="P13" s="40"/>
    </row>
    <row r="14" spans="1:67" ht="27.5" customHeight="1" x14ac:dyDescent="0.2">
      <c r="B14" s="400"/>
      <c r="C14" s="401"/>
      <c r="D14" s="401"/>
      <c r="E14" s="401"/>
      <c r="F14" s="401"/>
      <c r="G14" s="401"/>
      <c r="H14" s="401"/>
      <c r="I14" s="401"/>
      <c r="J14" s="401"/>
      <c r="K14" s="402"/>
      <c r="L14" s="50"/>
      <c r="M14" s="40"/>
      <c r="N14" s="40"/>
      <c r="O14" s="40"/>
      <c r="P14" s="40"/>
    </row>
    <row r="15" spans="1:67" s="39" customFormat="1" ht="30" customHeight="1" x14ac:dyDescent="0.2">
      <c r="A15" s="41"/>
      <c r="B15" s="397" t="s">
        <v>225</v>
      </c>
      <c r="C15" s="398"/>
      <c r="D15" s="398"/>
      <c r="E15" s="398"/>
      <c r="F15" s="398"/>
      <c r="G15" s="398"/>
      <c r="H15" s="398"/>
      <c r="I15" s="398"/>
      <c r="J15" s="398"/>
      <c r="K15" s="399"/>
      <c r="L15" s="5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</row>
    <row r="16" spans="1:67" ht="16" x14ac:dyDescent="0.2">
      <c r="B16" s="381" t="s">
        <v>232</v>
      </c>
      <c r="C16" s="382"/>
      <c r="D16" s="382"/>
      <c r="E16" s="382"/>
      <c r="F16" s="382"/>
      <c r="G16" s="382"/>
      <c r="H16" s="382"/>
      <c r="I16" s="382"/>
      <c r="J16" s="382"/>
      <c r="K16" s="383"/>
      <c r="L16" s="50"/>
      <c r="M16" s="40"/>
      <c r="N16" s="40"/>
      <c r="O16" s="40"/>
      <c r="P16" s="40"/>
    </row>
    <row r="17" spans="1:67" ht="30" customHeight="1" x14ac:dyDescent="0.2">
      <c r="B17" s="381"/>
      <c r="C17" s="382"/>
      <c r="D17" s="382"/>
      <c r="E17" s="382"/>
      <c r="F17" s="382"/>
      <c r="G17" s="382"/>
      <c r="H17" s="382"/>
      <c r="I17" s="382"/>
      <c r="J17" s="382"/>
      <c r="K17" s="383"/>
      <c r="L17" s="50"/>
      <c r="M17" s="40"/>
      <c r="N17" s="40"/>
      <c r="O17" s="40"/>
      <c r="P17" s="40"/>
    </row>
    <row r="18" spans="1:67" s="10" customFormat="1" ht="34.5" customHeight="1" x14ac:dyDescent="0.2">
      <c r="A18" s="40"/>
      <c r="B18" s="397" t="s">
        <v>226</v>
      </c>
      <c r="C18" s="398"/>
      <c r="D18" s="398"/>
      <c r="E18" s="398"/>
      <c r="F18" s="398"/>
      <c r="G18" s="398"/>
      <c r="H18" s="398"/>
      <c r="I18" s="398"/>
      <c r="J18" s="398"/>
      <c r="K18" s="399"/>
      <c r="L18" s="5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</row>
    <row r="19" spans="1:67" s="10" customFormat="1" ht="39" customHeight="1" x14ac:dyDescent="0.2">
      <c r="A19" s="40"/>
      <c r="B19" s="381" t="s">
        <v>233</v>
      </c>
      <c r="C19" s="382"/>
      <c r="D19" s="382"/>
      <c r="E19" s="382"/>
      <c r="F19" s="382"/>
      <c r="G19" s="382"/>
      <c r="H19" s="382"/>
      <c r="I19" s="382"/>
      <c r="J19" s="382"/>
      <c r="K19" s="383"/>
      <c r="L19" s="5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</row>
    <row r="20" spans="1:67" s="10" customFormat="1" ht="33" customHeight="1" x14ac:dyDescent="0.2">
      <c r="A20" s="40"/>
      <c r="B20" s="381"/>
      <c r="C20" s="382"/>
      <c r="D20" s="382"/>
      <c r="E20" s="382"/>
      <c r="F20" s="382"/>
      <c r="G20" s="382"/>
      <c r="H20" s="382"/>
      <c r="I20" s="382"/>
      <c r="J20" s="382"/>
      <c r="K20" s="383"/>
      <c r="L20" s="52" t="s">
        <v>0</v>
      </c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</row>
    <row r="21" spans="1:67" s="10" customFormat="1" ht="35.25" customHeight="1" x14ac:dyDescent="0.2">
      <c r="A21" s="40"/>
      <c r="B21" s="403" t="s">
        <v>14</v>
      </c>
      <c r="C21" s="404"/>
      <c r="D21" s="404"/>
      <c r="E21" s="404"/>
      <c r="F21" s="404"/>
      <c r="G21" s="404"/>
      <c r="H21" s="404"/>
      <c r="I21" s="404"/>
      <c r="J21" s="404"/>
      <c r="K21" s="405"/>
      <c r="L21" s="5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</row>
    <row r="22" spans="1:67" s="10" customFormat="1" ht="24" customHeight="1" x14ac:dyDescent="0.2">
      <c r="A22" s="40"/>
      <c r="B22" s="381" t="s">
        <v>234</v>
      </c>
      <c r="C22" s="382"/>
      <c r="D22" s="382"/>
      <c r="E22" s="382"/>
      <c r="F22" s="382"/>
      <c r="G22" s="382"/>
      <c r="H22" s="382"/>
      <c r="I22" s="382"/>
      <c r="J22" s="382"/>
      <c r="K22" s="383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</row>
    <row r="23" spans="1:67" s="10" customFormat="1" ht="24.75" customHeight="1" x14ac:dyDescent="0.2">
      <c r="A23" s="40"/>
      <c r="B23" s="381"/>
      <c r="C23" s="382"/>
      <c r="D23" s="382"/>
      <c r="E23" s="382"/>
      <c r="F23" s="382"/>
      <c r="G23" s="382"/>
      <c r="H23" s="382"/>
      <c r="I23" s="382"/>
      <c r="J23" s="382"/>
      <c r="K23" s="383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</row>
    <row r="24" spans="1:67" s="10" customFormat="1" ht="36.75" customHeight="1" x14ac:dyDescent="0.2">
      <c r="A24" s="40"/>
      <c r="B24" s="378" t="s">
        <v>17</v>
      </c>
      <c r="C24" s="379"/>
      <c r="D24" s="379"/>
      <c r="E24" s="379"/>
      <c r="F24" s="379"/>
      <c r="G24" s="379"/>
      <c r="H24" s="379"/>
      <c r="I24" s="379"/>
      <c r="J24" s="379"/>
      <c r="K24" s="380"/>
      <c r="L24" s="42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</row>
    <row r="25" spans="1:67" s="10" customFormat="1" ht="121.5" customHeight="1" x14ac:dyDescent="0.2">
      <c r="A25" s="40"/>
      <c r="B25" s="381" t="s">
        <v>235</v>
      </c>
      <c r="C25" s="382"/>
      <c r="D25" s="382"/>
      <c r="E25" s="382"/>
      <c r="F25" s="382"/>
      <c r="G25" s="382"/>
      <c r="H25" s="382"/>
      <c r="I25" s="382"/>
      <c r="J25" s="382"/>
      <c r="K25" s="383"/>
      <c r="L25" s="43" t="s">
        <v>1</v>
      </c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</row>
    <row r="26" spans="1:67" s="10" customFormat="1" ht="36.75" customHeight="1" x14ac:dyDescent="0.2">
      <c r="A26" s="40"/>
      <c r="B26" s="412" t="s">
        <v>227</v>
      </c>
      <c r="C26" s="413"/>
      <c r="D26" s="413"/>
      <c r="E26" s="413"/>
      <c r="F26" s="413"/>
      <c r="G26" s="413"/>
      <c r="H26" s="413"/>
      <c r="I26" s="413"/>
      <c r="J26" s="413"/>
      <c r="K26" s="414"/>
      <c r="L26" s="43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</row>
    <row r="27" spans="1:67" s="10" customFormat="1" ht="42" customHeight="1" x14ac:dyDescent="0.2">
      <c r="A27" s="40"/>
      <c r="B27" s="415" t="s">
        <v>2</v>
      </c>
      <c r="C27" s="416"/>
      <c r="D27" s="416"/>
      <c r="E27" s="416"/>
      <c r="F27" s="416"/>
      <c r="G27" s="416"/>
      <c r="H27" s="416"/>
      <c r="I27" s="416"/>
      <c r="J27" s="416"/>
      <c r="K27" s="417"/>
      <c r="L27" s="44" t="s">
        <v>3</v>
      </c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</row>
    <row r="28" spans="1:67" s="10" customFormat="1" ht="42.75" customHeight="1" x14ac:dyDescent="0.2">
      <c r="A28" s="40"/>
      <c r="B28" s="378" t="s">
        <v>18</v>
      </c>
      <c r="C28" s="379"/>
      <c r="D28" s="379"/>
      <c r="E28" s="379"/>
      <c r="F28" s="379"/>
      <c r="G28" s="379"/>
      <c r="H28" s="379"/>
      <c r="I28" s="379"/>
      <c r="J28" s="379"/>
      <c r="K28" s="380"/>
      <c r="L28" s="42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</row>
    <row r="29" spans="1:67" s="10" customFormat="1" ht="132.75" customHeight="1" x14ac:dyDescent="0.2">
      <c r="A29" s="40"/>
      <c r="B29" s="406" t="s">
        <v>236</v>
      </c>
      <c r="C29" s="407"/>
      <c r="D29" s="407"/>
      <c r="E29" s="407"/>
      <c r="F29" s="407"/>
      <c r="G29" s="407"/>
      <c r="H29" s="407"/>
      <c r="I29" s="407"/>
      <c r="J29" s="407"/>
      <c r="K29" s="408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</row>
    <row r="30" spans="1:67" s="10" customFormat="1" ht="16" x14ac:dyDescent="0.2">
      <c r="A30" s="40"/>
      <c r="B30" s="418" t="s">
        <v>4</v>
      </c>
      <c r="C30" s="419"/>
      <c r="D30" s="419"/>
      <c r="E30" s="419"/>
      <c r="F30" s="419"/>
      <c r="G30" s="419"/>
      <c r="H30" s="419"/>
      <c r="I30" s="419"/>
      <c r="J30" s="419"/>
      <c r="K30" s="420"/>
      <c r="L30" s="45" t="s">
        <v>5</v>
      </c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</row>
    <row r="31" spans="1:67" s="10" customFormat="1" ht="18.75" customHeight="1" x14ac:dyDescent="0.2">
      <c r="A31" s="40"/>
      <c r="B31" s="418" t="s">
        <v>237</v>
      </c>
      <c r="C31" s="419"/>
      <c r="D31" s="419"/>
      <c r="E31" s="419"/>
      <c r="F31" s="419"/>
      <c r="G31" s="419"/>
      <c r="H31" s="419"/>
      <c r="I31" s="419"/>
      <c r="J31" s="419"/>
      <c r="K31" s="420"/>
      <c r="L31" s="45" t="s">
        <v>6</v>
      </c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</row>
    <row r="32" spans="1:67" s="10" customFormat="1" ht="48.5" customHeight="1" x14ac:dyDescent="0.2">
      <c r="A32" s="40"/>
      <c r="B32" s="421" t="s">
        <v>238</v>
      </c>
      <c r="C32" s="422"/>
      <c r="D32" s="422"/>
      <c r="E32" s="422"/>
      <c r="F32" s="422"/>
      <c r="G32" s="422"/>
      <c r="H32" s="422"/>
      <c r="I32" s="422"/>
      <c r="J32" s="422"/>
      <c r="K32" s="423"/>
      <c r="L32" s="45" t="s">
        <v>7</v>
      </c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</row>
    <row r="33" spans="1:67" s="10" customFormat="1" ht="44" customHeight="1" x14ac:dyDescent="0.2">
      <c r="A33" s="40"/>
      <c r="B33" s="406" t="s">
        <v>239</v>
      </c>
      <c r="C33" s="407"/>
      <c r="D33" s="407"/>
      <c r="E33" s="407"/>
      <c r="F33" s="407"/>
      <c r="G33" s="407"/>
      <c r="H33" s="407"/>
      <c r="I33" s="407"/>
      <c r="J33" s="407"/>
      <c r="K33" s="408"/>
      <c r="L33" s="45" t="s">
        <v>8</v>
      </c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</row>
    <row r="34" spans="1:67" s="39" customFormat="1" ht="39" customHeight="1" x14ac:dyDescent="0.2">
      <c r="A34" s="41"/>
      <c r="B34" s="409" t="s">
        <v>228</v>
      </c>
      <c r="C34" s="410"/>
      <c r="D34" s="410"/>
      <c r="E34" s="410"/>
      <c r="F34" s="410"/>
      <c r="G34" s="410"/>
      <c r="H34" s="410"/>
      <c r="I34" s="410"/>
      <c r="J34" s="410"/>
      <c r="K34" s="411"/>
      <c r="L34" s="47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</row>
    <row r="35" spans="1:67" s="10" customFormat="1" ht="12" customHeight="1" x14ac:dyDescent="0.2">
      <c r="A35" s="40"/>
      <c r="B35" s="406" t="s">
        <v>339</v>
      </c>
      <c r="C35" s="407"/>
      <c r="D35" s="407"/>
      <c r="E35" s="407"/>
      <c r="F35" s="407"/>
      <c r="G35" s="407"/>
      <c r="H35" s="407"/>
      <c r="I35" s="407"/>
      <c r="J35" s="407"/>
      <c r="K35" s="408"/>
      <c r="L35" s="46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</row>
    <row r="36" spans="1:67" s="49" customFormat="1" ht="27" customHeight="1" x14ac:dyDescent="0.2">
      <c r="A36" s="53"/>
      <c r="B36" s="406"/>
      <c r="C36" s="407"/>
      <c r="D36" s="407"/>
      <c r="E36" s="407"/>
      <c r="F36" s="407"/>
      <c r="G36" s="407"/>
      <c r="H36" s="407"/>
      <c r="I36" s="407"/>
      <c r="J36" s="407"/>
      <c r="K36" s="408"/>
      <c r="L36" s="48" t="s">
        <v>9</v>
      </c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</row>
    <row r="37" spans="1:67" s="10" customFormat="1" ht="16" thickBot="1" x14ac:dyDescent="0.25">
      <c r="A37" s="40"/>
      <c r="B37" s="239"/>
      <c r="C37" s="240"/>
      <c r="D37" s="240"/>
      <c r="E37" s="240"/>
      <c r="F37" s="240"/>
      <c r="G37" s="240"/>
      <c r="H37" s="240"/>
      <c r="I37" s="240"/>
      <c r="J37" s="240"/>
      <c r="K37" s="241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</row>
    <row r="38" spans="1:67" s="10" customFormat="1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</row>
    <row r="39" spans="1:67" x14ac:dyDescent="0.2">
      <c r="B39" s="40"/>
      <c r="C39" s="40"/>
      <c r="D39" s="40"/>
      <c r="E39" s="40"/>
      <c r="F39" s="40"/>
      <c r="G39" s="40"/>
      <c r="H39" s="40"/>
      <c r="I39" s="40"/>
      <c r="J39" s="40"/>
      <c r="K39" s="40"/>
      <c r="M39" s="40"/>
      <c r="N39" s="40"/>
      <c r="O39" s="40"/>
      <c r="P39" s="40"/>
    </row>
    <row r="40" spans="1:67" x14ac:dyDescent="0.2">
      <c r="B40" s="40"/>
      <c r="C40" s="40"/>
      <c r="D40" s="40"/>
      <c r="E40" s="40"/>
      <c r="F40" s="40"/>
      <c r="G40" s="40"/>
      <c r="H40" s="40"/>
      <c r="I40" s="40"/>
      <c r="J40" s="40"/>
      <c r="K40" s="40"/>
      <c r="M40" s="40"/>
      <c r="N40" s="40"/>
      <c r="O40" s="40"/>
      <c r="P40" s="40"/>
    </row>
    <row r="41" spans="1:67" x14ac:dyDescent="0.2">
      <c r="B41" s="40"/>
      <c r="C41" s="40"/>
      <c r="D41" s="40"/>
      <c r="E41" s="40"/>
      <c r="F41" s="40"/>
      <c r="G41" s="40"/>
      <c r="H41" s="40"/>
      <c r="I41" s="40"/>
      <c r="J41" s="40"/>
      <c r="K41" s="40"/>
      <c r="M41" s="40"/>
      <c r="N41" s="40"/>
      <c r="O41" s="40"/>
      <c r="P41" s="40"/>
    </row>
    <row r="42" spans="1:67" x14ac:dyDescent="0.2">
      <c r="B42" s="40"/>
      <c r="C42" s="40"/>
      <c r="D42" s="40"/>
      <c r="E42" s="40"/>
      <c r="F42" s="40"/>
      <c r="G42" s="40"/>
      <c r="H42" s="40"/>
      <c r="I42" s="40"/>
      <c r="J42" s="40"/>
      <c r="K42" s="40"/>
      <c r="M42" s="40"/>
      <c r="N42" s="40"/>
      <c r="O42" s="40"/>
      <c r="P42" s="40"/>
    </row>
    <row r="43" spans="1:67" x14ac:dyDescent="0.2">
      <c r="B43" s="40"/>
      <c r="C43" s="40"/>
      <c r="D43" s="40"/>
      <c r="E43" s="40"/>
      <c r="F43" s="40"/>
      <c r="G43" s="40"/>
      <c r="H43" s="40"/>
      <c r="I43" s="40"/>
      <c r="J43" s="40"/>
      <c r="K43" s="40"/>
      <c r="M43" s="40"/>
      <c r="N43" s="40"/>
      <c r="O43" s="40"/>
      <c r="P43" s="40"/>
    </row>
    <row r="44" spans="1:67" x14ac:dyDescent="0.2">
      <c r="B44" s="40"/>
      <c r="C44" s="40"/>
      <c r="D44" s="40"/>
      <c r="E44" s="40"/>
      <c r="F44" s="40"/>
      <c r="G44" s="40"/>
      <c r="H44" s="40"/>
      <c r="I44" s="40"/>
      <c r="J44" s="40"/>
      <c r="K44" s="40"/>
      <c r="M44" s="40"/>
      <c r="N44" s="40"/>
      <c r="O44" s="40"/>
      <c r="P44" s="40"/>
    </row>
    <row r="45" spans="1:67" x14ac:dyDescent="0.2">
      <c r="B45" s="40"/>
      <c r="C45" s="40"/>
      <c r="D45" s="40"/>
      <c r="E45" s="40"/>
      <c r="F45" s="40"/>
      <c r="G45" s="40"/>
      <c r="H45" s="40"/>
      <c r="I45" s="40"/>
      <c r="J45" s="40"/>
      <c r="K45" s="40"/>
      <c r="M45" s="40"/>
      <c r="N45" s="40"/>
      <c r="O45" s="40"/>
      <c r="P45" s="40"/>
    </row>
    <row r="46" spans="1:67" x14ac:dyDescent="0.2">
      <c r="B46" s="40"/>
      <c r="C46" s="40"/>
      <c r="D46" s="40"/>
      <c r="E46" s="40"/>
      <c r="F46" s="40"/>
      <c r="G46" s="40"/>
      <c r="H46" s="40"/>
      <c r="I46" s="40"/>
      <c r="J46" s="40"/>
      <c r="K46" s="40"/>
      <c r="M46" s="40"/>
      <c r="N46" s="40"/>
      <c r="O46" s="40"/>
      <c r="P46" s="40"/>
    </row>
    <row r="47" spans="1:67" x14ac:dyDescent="0.2">
      <c r="B47" s="40"/>
      <c r="C47" s="40"/>
      <c r="D47" s="40"/>
      <c r="E47" s="40"/>
      <c r="F47" s="40"/>
      <c r="G47" s="40"/>
      <c r="H47" s="40"/>
      <c r="I47" s="40"/>
      <c r="J47" s="40"/>
      <c r="K47" s="40"/>
      <c r="M47" s="40"/>
      <c r="N47" s="40"/>
      <c r="O47" s="40"/>
      <c r="P47" s="40"/>
    </row>
    <row r="48" spans="1:67" x14ac:dyDescent="0.2">
      <c r="B48" s="40"/>
      <c r="C48" s="40"/>
      <c r="D48" s="40"/>
      <c r="E48" s="40"/>
      <c r="F48" s="40"/>
      <c r="G48" s="40"/>
      <c r="H48" s="40"/>
      <c r="I48" s="40"/>
      <c r="J48" s="40"/>
      <c r="K48" s="40"/>
      <c r="M48" s="40"/>
      <c r="N48" s="40"/>
      <c r="O48" s="40"/>
      <c r="P48" s="40"/>
    </row>
    <row r="49" spans="2:16" x14ac:dyDescent="0.2">
      <c r="B49" s="40"/>
      <c r="C49" s="40"/>
      <c r="D49" s="40"/>
      <c r="E49" s="40"/>
      <c r="F49" s="40"/>
      <c r="G49" s="40"/>
      <c r="H49" s="40"/>
      <c r="I49" s="40"/>
      <c r="J49" s="40"/>
      <c r="K49" s="40"/>
      <c r="M49" s="40"/>
      <c r="N49" s="40"/>
      <c r="O49" s="40"/>
      <c r="P49" s="40"/>
    </row>
    <row r="50" spans="2:16" x14ac:dyDescent="0.2">
      <c r="B50" s="40"/>
      <c r="C50" s="40"/>
      <c r="D50" s="40"/>
      <c r="E50" s="40"/>
      <c r="F50" s="40"/>
      <c r="G50" s="40"/>
      <c r="H50" s="40"/>
      <c r="I50" s="40"/>
      <c r="J50" s="40"/>
      <c r="K50" s="40"/>
      <c r="M50" s="40"/>
      <c r="N50" s="40"/>
      <c r="O50" s="40"/>
      <c r="P50" s="40"/>
    </row>
    <row r="51" spans="2:16" x14ac:dyDescent="0.2">
      <c r="B51" s="40"/>
      <c r="C51" s="40"/>
      <c r="D51" s="40"/>
      <c r="E51" s="40"/>
      <c r="F51" s="40"/>
      <c r="G51" s="40"/>
      <c r="H51" s="40"/>
      <c r="I51" s="40"/>
      <c r="J51" s="40"/>
      <c r="K51" s="40"/>
      <c r="M51" s="40"/>
      <c r="N51" s="40"/>
      <c r="O51" s="40"/>
      <c r="P51" s="40"/>
    </row>
    <row r="52" spans="2:16" x14ac:dyDescent="0.2">
      <c r="B52" s="40"/>
      <c r="C52" s="40"/>
      <c r="D52" s="40"/>
      <c r="E52" s="40"/>
      <c r="F52" s="40"/>
      <c r="G52" s="40"/>
      <c r="H52" s="40"/>
      <c r="I52" s="40"/>
      <c r="J52" s="40"/>
      <c r="K52" s="40"/>
      <c r="M52" s="40"/>
      <c r="N52" s="40"/>
      <c r="O52" s="40"/>
      <c r="P52" s="40"/>
    </row>
    <row r="53" spans="2:16" x14ac:dyDescent="0.2">
      <c r="B53" s="40"/>
      <c r="C53" s="40"/>
      <c r="D53" s="40"/>
      <c r="E53" s="40"/>
      <c r="F53" s="40"/>
      <c r="G53" s="40"/>
      <c r="H53" s="40"/>
      <c r="I53" s="40"/>
      <c r="J53" s="40"/>
      <c r="K53" s="40"/>
      <c r="M53" s="40"/>
      <c r="N53" s="40"/>
      <c r="O53" s="40"/>
      <c r="P53" s="40"/>
    </row>
    <row r="54" spans="2:16" x14ac:dyDescent="0.2">
      <c r="B54" s="40"/>
      <c r="C54" s="40"/>
      <c r="D54" s="40"/>
      <c r="E54" s="40"/>
      <c r="F54" s="40"/>
      <c r="G54" s="40"/>
      <c r="H54" s="40"/>
      <c r="I54" s="40"/>
      <c r="J54" s="40"/>
      <c r="K54" s="40"/>
      <c r="M54" s="40"/>
      <c r="N54" s="40"/>
      <c r="O54" s="40"/>
      <c r="P54" s="40"/>
    </row>
    <row r="55" spans="2:16" x14ac:dyDescent="0.2">
      <c r="B55" s="40"/>
      <c r="C55" s="40"/>
      <c r="D55" s="40"/>
      <c r="E55" s="40"/>
      <c r="F55" s="40"/>
      <c r="G55" s="40"/>
      <c r="H55" s="40"/>
      <c r="I55" s="40"/>
      <c r="J55" s="40"/>
      <c r="K55" s="40"/>
      <c r="M55" s="40"/>
      <c r="N55" s="40"/>
      <c r="O55" s="40"/>
      <c r="P55" s="40"/>
    </row>
    <row r="56" spans="2:16" s="40" customFormat="1" x14ac:dyDescent="0.2"/>
    <row r="57" spans="2:16" s="40" customFormat="1" x14ac:dyDescent="0.2"/>
    <row r="58" spans="2:16" s="40" customFormat="1" x14ac:dyDescent="0.2"/>
    <row r="59" spans="2:16" s="40" customFormat="1" x14ac:dyDescent="0.2"/>
    <row r="60" spans="2:16" s="40" customFormat="1" x14ac:dyDescent="0.2"/>
    <row r="61" spans="2:16" s="40" customFormat="1" x14ac:dyDescent="0.2"/>
    <row r="62" spans="2:16" s="40" customFormat="1" x14ac:dyDescent="0.2"/>
    <row r="63" spans="2:16" s="40" customFormat="1" x14ac:dyDescent="0.2"/>
    <row r="64" spans="2:16" s="40" customFormat="1" x14ac:dyDescent="0.2"/>
    <row r="65" s="40" customFormat="1" x14ac:dyDescent="0.2"/>
    <row r="66" s="40" customFormat="1" x14ac:dyDescent="0.2"/>
    <row r="67" s="40" customFormat="1" x14ac:dyDescent="0.2"/>
    <row r="68" s="40" customFormat="1" x14ac:dyDescent="0.2"/>
    <row r="69" s="40" customFormat="1" x14ac:dyDescent="0.2"/>
    <row r="70" s="40" customFormat="1" x14ac:dyDescent="0.2"/>
    <row r="71" s="40" customFormat="1" x14ac:dyDescent="0.2"/>
    <row r="72" s="40" customFormat="1" x14ac:dyDescent="0.2"/>
    <row r="73" s="40" customFormat="1" x14ac:dyDescent="0.2"/>
    <row r="74" s="40" customFormat="1" x14ac:dyDescent="0.2"/>
    <row r="75" s="40" customFormat="1" x14ac:dyDescent="0.2"/>
    <row r="76" s="40" customFormat="1" x14ac:dyDescent="0.2"/>
    <row r="77" s="40" customFormat="1" x14ac:dyDescent="0.2"/>
    <row r="78" s="40" customFormat="1" x14ac:dyDescent="0.2"/>
    <row r="79" s="40" customFormat="1" x14ac:dyDescent="0.2"/>
    <row r="80" s="40" customFormat="1" x14ac:dyDescent="0.2"/>
    <row r="81" s="40" customFormat="1" x14ac:dyDescent="0.2"/>
    <row r="82" s="40" customFormat="1" x14ac:dyDescent="0.2"/>
    <row r="83" s="40" customFormat="1" x14ac:dyDescent="0.2"/>
    <row r="84" s="40" customFormat="1" x14ac:dyDescent="0.2"/>
    <row r="85" s="40" customFormat="1" x14ac:dyDescent="0.2"/>
    <row r="86" s="40" customFormat="1" x14ac:dyDescent="0.2"/>
    <row r="87" s="40" customFormat="1" x14ac:dyDescent="0.2"/>
    <row r="88" s="40" customFormat="1" x14ac:dyDescent="0.2"/>
    <row r="89" s="40" customFormat="1" x14ac:dyDescent="0.2"/>
    <row r="90" s="40" customFormat="1" x14ac:dyDescent="0.2"/>
    <row r="91" s="40" customFormat="1" x14ac:dyDescent="0.2"/>
    <row r="92" s="40" customFormat="1" x14ac:dyDescent="0.2"/>
    <row r="93" s="40" customFormat="1" x14ac:dyDescent="0.2"/>
    <row r="94" s="40" customFormat="1" x14ac:dyDescent="0.2"/>
    <row r="95" s="40" customFormat="1" x14ac:dyDescent="0.2"/>
    <row r="96" s="40" customFormat="1" x14ac:dyDescent="0.2"/>
    <row r="97" s="40" customFormat="1" x14ac:dyDescent="0.2"/>
    <row r="98" s="40" customFormat="1" x14ac:dyDescent="0.2"/>
    <row r="99" s="40" customFormat="1" x14ac:dyDescent="0.2"/>
    <row r="100" s="40" customFormat="1" x14ac:dyDescent="0.2"/>
    <row r="101" s="40" customFormat="1" x14ac:dyDescent="0.2"/>
    <row r="102" s="40" customFormat="1" x14ac:dyDescent="0.2"/>
    <row r="103" s="40" customFormat="1" x14ac:dyDescent="0.2"/>
    <row r="104" s="40" customFormat="1" x14ac:dyDescent="0.2"/>
    <row r="105" s="40" customFormat="1" x14ac:dyDescent="0.2"/>
    <row r="106" s="40" customFormat="1" x14ac:dyDescent="0.2"/>
    <row r="107" s="40" customFormat="1" x14ac:dyDescent="0.2"/>
    <row r="108" s="40" customFormat="1" x14ac:dyDescent="0.2"/>
    <row r="109" s="40" customFormat="1" x14ac:dyDescent="0.2"/>
    <row r="110" s="40" customFormat="1" x14ac:dyDescent="0.2"/>
    <row r="111" s="40" customFormat="1" x14ac:dyDescent="0.2"/>
    <row r="112" s="40" customFormat="1" x14ac:dyDescent="0.2"/>
    <row r="113" s="40" customFormat="1" x14ac:dyDescent="0.2"/>
    <row r="114" s="40" customFormat="1" x14ac:dyDescent="0.2"/>
    <row r="115" s="40" customFormat="1" x14ac:dyDescent="0.2"/>
    <row r="116" s="40" customFormat="1" x14ac:dyDescent="0.2"/>
    <row r="117" s="40" customFormat="1" x14ac:dyDescent="0.2"/>
    <row r="118" s="40" customFormat="1" x14ac:dyDescent="0.2"/>
    <row r="119" s="40" customFormat="1" x14ac:dyDescent="0.2"/>
    <row r="120" s="40" customFormat="1" x14ac:dyDescent="0.2"/>
    <row r="121" s="40" customFormat="1" x14ac:dyDescent="0.2"/>
    <row r="122" s="40" customFormat="1" x14ac:dyDescent="0.2"/>
    <row r="123" s="40" customFormat="1" x14ac:dyDescent="0.2"/>
    <row r="124" s="40" customFormat="1" x14ac:dyDescent="0.2"/>
    <row r="125" s="40" customFormat="1" x14ac:dyDescent="0.2"/>
    <row r="126" s="40" customFormat="1" x14ac:dyDescent="0.2"/>
    <row r="127" s="40" customFormat="1" x14ac:dyDescent="0.2"/>
    <row r="128" s="40" customFormat="1" x14ac:dyDescent="0.2"/>
    <row r="129" s="40" customFormat="1" x14ac:dyDescent="0.2"/>
    <row r="130" s="40" customFormat="1" x14ac:dyDescent="0.2"/>
    <row r="131" s="40" customFormat="1" x14ac:dyDescent="0.2"/>
    <row r="132" s="40" customFormat="1" x14ac:dyDescent="0.2"/>
    <row r="133" s="40" customFormat="1" x14ac:dyDescent="0.2"/>
    <row r="134" s="40" customFormat="1" x14ac:dyDescent="0.2"/>
    <row r="135" s="40" customFormat="1" x14ac:dyDescent="0.2"/>
    <row r="136" s="40" customFormat="1" x14ac:dyDescent="0.2"/>
    <row r="137" s="40" customFormat="1" x14ac:dyDescent="0.2"/>
    <row r="138" s="40" customFormat="1" x14ac:dyDescent="0.2"/>
    <row r="139" s="40" customFormat="1" x14ac:dyDescent="0.2"/>
    <row r="140" s="40" customFormat="1" x14ac:dyDescent="0.2"/>
    <row r="141" s="40" customFormat="1" x14ac:dyDescent="0.2"/>
    <row r="142" s="40" customFormat="1" x14ac:dyDescent="0.2"/>
    <row r="143" s="40" customFormat="1" x14ac:dyDescent="0.2"/>
    <row r="144" s="40" customFormat="1" x14ac:dyDescent="0.2"/>
    <row r="145" s="40" customFormat="1" x14ac:dyDescent="0.2"/>
    <row r="146" s="40" customFormat="1" x14ac:dyDescent="0.2"/>
    <row r="147" s="40" customFormat="1" x14ac:dyDescent="0.2"/>
    <row r="148" s="40" customFormat="1" x14ac:dyDescent="0.2"/>
    <row r="149" s="40" customFormat="1" x14ac:dyDescent="0.2"/>
    <row r="150" s="40" customFormat="1" x14ac:dyDescent="0.2"/>
    <row r="151" s="40" customFormat="1" x14ac:dyDescent="0.2"/>
    <row r="152" s="40" customFormat="1" x14ac:dyDescent="0.2"/>
    <row r="153" s="40" customFormat="1" x14ac:dyDescent="0.2"/>
    <row r="154" s="40" customFormat="1" x14ac:dyDescent="0.2"/>
    <row r="155" s="40" customFormat="1" x14ac:dyDescent="0.2"/>
    <row r="156" s="40" customFormat="1" x14ac:dyDescent="0.2"/>
    <row r="157" s="40" customFormat="1" x14ac:dyDescent="0.2"/>
    <row r="158" s="40" customFormat="1" x14ac:dyDescent="0.2"/>
    <row r="159" s="40" customFormat="1" x14ac:dyDescent="0.2"/>
    <row r="160" s="40" customFormat="1" x14ac:dyDescent="0.2"/>
    <row r="161" s="40" customFormat="1" x14ac:dyDescent="0.2"/>
    <row r="162" s="40" customFormat="1" x14ac:dyDescent="0.2"/>
    <row r="163" s="40" customFormat="1" x14ac:dyDescent="0.2"/>
    <row r="164" s="40" customFormat="1" x14ac:dyDescent="0.2"/>
    <row r="165" s="40" customFormat="1" x14ac:dyDescent="0.2"/>
    <row r="166" s="40" customFormat="1" x14ac:dyDescent="0.2"/>
    <row r="167" s="40" customFormat="1" x14ac:dyDescent="0.2"/>
    <row r="168" s="40" customFormat="1" x14ac:dyDescent="0.2"/>
    <row r="169" s="40" customFormat="1" x14ac:dyDescent="0.2"/>
    <row r="170" s="40" customFormat="1" x14ac:dyDescent="0.2"/>
    <row r="171" s="40" customFormat="1" x14ac:dyDescent="0.2"/>
    <row r="172" s="40" customFormat="1" x14ac:dyDescent="0.2"/>
    <row r="173" s="40" customFormat="1" x14ac:dyDescent="0.2"/>
    <row r="174" s="40" customFormat="1" x14ac:dyDescent="0.2"/>
    <row r="175" s="40" customFormat="1" x14ac:dyDescent="0.2"/>
    <row r="176" s="40" customFormat="1" x14ac:dyDescent="0.2"/>
    <row r="177" s="40" customFormat="1" x14ac:dyDescent="0.2"/>
    <row r="178" s="40" customFormat="1" x14ac:dyDescent="0.2"/>
    <row r="179" s="40" customFormat="1" x14ac:dyDescent="0.2"/>
    <row r="180" s="40" customFormat="1" x14ac:dyDescent="0.2"/>
    <row r="181" s="40" customFormat="1" x14ac:dyDescent="0.2"/>
    <row r="182" s="40" customFormat="1" x14ac:dyDescent="0.2"/>
    <row r="183" s="40" customFormat="1" x14ac:dyDescent="0.2"/>
    <row r="184" s="40" customFormat="1" x14ac:dyDescent="0.2"/>
    <row r="185" s="40" customFormat="1" x14ac:dyDescent="0.2"/>
    <row r="186" s="40" customFormat="1" x14ac:dyDescent="0.2"/>
    <row r="187" s="40" customFormat="1" x14ac:dyDescent="0.2"/>
    <row r="188" s="40" customFormat="1" x14ac:dyDescent="0.2"/>
    <row r="189" s="40" customFormat="1" x14ac:dyDescent="0.2"/>
    <row r="190" s="40" customFormat="1" x14ac:dyDescent="0.2"/>
    <row r="191" s="40" customFormat="1" x14ac:dyDescent="0.2"/>
    <row r="192" s="40" customFormat="1" x14ac:dyDescent="0.2"/>
    <row r="193" s="40" customFormat="1" x14ac:dyDescent="0.2"/>
    <row r="194" s="40" customFormat="1" x14ac:dyDescent="0.2"/>
    <row r="195" s="40" customFormat="1" x14ac:dyDescent="0.2"/>
    <row r="196" s="40" customFormat="1" x14ac:dyDescent="0.2"/>
    <row r="197" s="40" customFormat="1" x14ac:dyDescent="0.2"/>
    <row r="198" s="40" customFormat="1" x14ac:dyDescent="0.2"/>
    <row r="199" s="40" customFormat="1" x14ac:dyDescent="0.2"/>
    <row r="200" s="40" customFormat="1" x14ac:dyDescent="0.2"/>
    <row r="201" s="40" customFormat="1" x14ac:dyDescent="0.2"/>
    <row r="202" s="40" customFormat="1" x14ac:dyDescent="0.2"/>
    <row r="203" s="40" customFormat="1" x14ac:dyDescent="0.2"/>
    <row r="204" s="40" customFormat="1" x14ac:dyDescent="0.2"/>
    <row r="205" s="40" customFormat="1" x14ac:dyDescent="0.2"/>
    <row r="206" s="40" customFormat="1" x14ac:dyDescent="0.2"/>
    <row r="207" s="40" customFormat="1" x14ac:dyDescent="0.2"/>
    <row r="208" s="40" customFormat="1" x14ac:dyDescent="0.2"/>
    <row r="209" s="40" customFormat="1" x14ac:dyDescent="0.2"/>
    <row r="210" s="40" customFormat="1" x14ac:dyDescent="0.2"/>
    <row r="211" s="40" customFormat="1" x14ac:dyDescent="0.2"/>
    <row r="212" s="40" customFormat="1" x14ac:dyDescent="0.2"/>
    <row r="213" s="40" customFormat="1" x14ac:dyDescent="0.2"/>
    <row r="214" s="40" customFormat="1" x14ac:dyDescent="0.2"/>
    <row r="215" s="40" customFormat="1" x14ac:dyDescent="0.2"/>
    <row r="216" s="40" customFormat="1" x14ac:dyDescent="0.2"/>
    <row r="217" s="40" customFormat="1" x14ac:dyDescent="0.2"/>
    <row r="218" s="40" customFormat="1" x14ac:dyDescent="0.2"/>
    <row r="219" s="40" customFormat="1" x14ac:dyDescent="0.2"/>
    <row r="220" s="40" customFormat="1" x14ac:dyDescent="0.2"/>
    <row r="221" s="40" customFormat="1" x14ac:dyDescent="0.2"/>
    <row r="222" s="40" customFormat="1" x14ac:dyDescent="0.2"/>
    <row r="223" s="40" customFormat="1" x14ac:dyDescent="0.2"/>
    <row r="224" s="40" customFormat="1" x14ac:dyDescent="0.2"/>
    <row r="225" s="40" customFormat="1" x14ac:dyDescent="0.2"/>
    <row r="226" s="40" customFormat="1" x14ac:dyDescent="0.2"/>
    <row r="227" s="40" customFormat="1" x14ac:dyDescent="0.2"/>
    <row r="228" s="40" customFormat="1" x14ac:dyDescent="0.2"/>
    <row r="229" s="40" customFormat="1" x14ac:dyDescent="0.2"/>
    <row r="230" s="40" customFormat="1" x14ac:dyDescent="0.2"/>
    <row r="231" s="40" customFormat="1" x14ac:dyDescent="0.2"/>
    <row r="232" s="40" customFormat="1" x14ac:dyDescent="0.2"/>
    <row r="233" s="40" customFormat="1" x14ac:dyDescent="0.2"/>
    <row r="234" s="40" customFormat="1" x14ac:dyDescent="0.2"/>
    <row r="235" s="40" customFormat="1" x14ac:dyDescent="0.2"/>
    <row r="236" s="40" customFormat="1" x14ac:dyDescent="0.2"/>
    <row r="237" s="40" customFormat="1" x14ac:dyDescent="0.2"/>
    <row r="238" s="40" customFormat="1" x14ac:dyDescent="0.2"/>
    <row r="239" s="40" customFormat="1" x14ac:dyDescent="0.2"/>
    <row r="240" s="40" customFormat="1" x14ac:dyDescent="0.2"/>
    <row r="241" s="40" customFormat="1" x14ac:dyDescent="0.2"/>
    <row r="242" s="40" customFormat="1" x14ac:dyDescent="0.2"/>
    <row r="243" s="40" customFormat="1" x14ac:dyDescent="0.2"/>
    <row r="244" s="40" customFormat="1" x14ac:dyDescent="0.2"/>
    <row r="245" s="40" customFormat="1" x14ac:dyDescent="0.2"/>
    <row r="246" s="40" customFormat="1" x14ac:dyDescent="0.2"/>
    <row r="247" s="40" customFormat="1" x14ac:dyDescent="0.2"/>
    <row r="248" s="40" customFormat="1" x14ac:dyDescent="0.2"/>
    <row r="249" s="40" customFormat="1" x14ac:dyDescent="0.2"/>
    <row r="250" s="40" customFormat="1" x14ac:dyDescent="0.2"/>
    <row r="251" s="40" customFormat="1" x14ac:dyDescent="0.2"/>
    <row r="252" s="40" customFormat="1" x14ac:dyDescent="0.2"/>
    <row r="253" s="40" customFormat="1" x14ac:dyDescent="0.2"/>
    <row r="254" s="40" customFormat="1" x14ac:dyDescent="0.2"/>
    <row r="255" s="40" customFormat="1" x14ac:dyDescent="0.2"/>
    <row r="256" s="40" customFormat="1" x14ac:dyDescent="0.2"/>
    <row r="257" s="40" customFormat="1" x14ac:dyDescent="0.2"/>
    <row r="258" s="40" customFormat="1" x14ac:dyDescent="0.2"/>
    <row r="259" s="40" customFormat="1" x14ac:dyDescent="0.2"/>
    <row r="260" s="40" customFormat="1" x14ac:dyDescent="0.2"/>
    <row r="261" s="40" customFormat="1" x14ac:dyDescent="0.2"/>
    <row r="262" s="40" customFormat="1" x14ac:dyDescent="0.2"/>
    <row r="263" s="40" customFormat="1" x14ac:dyDescent="0.2"/>
    <row r="264" s="40" customFormat="1" x14ac:dyDescent="0.2"/>
    <row r="265" s="40" customFormat="1" x14ac:dyDescent="0.2"/>
    <row r="266" s="40" customFormat="1" x14ac:dyDescent="0.2"/>
    <row r="267" s="40" customFormat="1" x14ac:dyDescent="0.2"/>
    <row r="268" s="40" customFormat="1" x14ac:dyDescent="0.2"/>
    <row r="269" s="40" customFormat="1" x14ac:dyDescent="0.2"/>
    <row r="270" s="40" customFormat="1" x14ac:dyDescent="0.2"/>
    <row r="271" s="40" customFormat="1" x14ac:dyDescent="0.2"/>
    <row r="272" s="40" customFormat="1" x14ac:dyDescent="0.2"/>
    <row r="273" s="40" customFormat="1" x14ac:dyDescent="0.2"/>
    <row r="274" s="40" customFormat="1" x14ac:dyDescent="0.2"/>
    <row r="275" s="40" customFormat="1" x14ac:dyDescent="0.2"/>
    <row r="276" s="40" customFormat="1" x14ac:dyDescent="0.2"/>
    <row r="277" s="40" customFormat="1" x14ac:dyDescent="0.2"/>
    <row r="278" s="40" customFormat="1" x14ac:dyDescent="0.2"/>
    <row r="279" s="40" customFormat="1" x14ac:dyDescent="0.2"/>
    <row r="280" s="40" customFormat="1" x14ac:dyDescent="0.2"/>
    <row r="281" s="40" customFormat="1" x14ac:dyDescent="0.2"/>
    <row r="282" s="40" customFormat="1" x14ac:dyDescent="0.2"/>
    <row r="283" s="40" customFormat="1" x14ac:dyDescent="0.2"/>
    <row r="284" s="40" customFormat="1" x14ac:dyDescent="0.2"/>
    <row r="285" s="40" customFormat="1" x14ac:dyDescent="0.2"/>
    <row r="286" s="40" customFormat="1" x14ac:dyDescent="0.2"/>
    <row r="287" s="40" customFormat="1" x14ac:dyDescent="0.2"/>
    <row r="288" s="40" customFormat="1" x14ac:dyDescent="0.2"/>
    <row r="289" s="40" customFormat="1" x14ac:dyDescent="0.2"/>
    <row r="290" s="40" customFormat="1" x14ac:dyDescent="0.2"/>
    <row r="291" s="40" customFormat="1" x14ac:dyDescent="0.2"/>
    <row r="292" s="40" customFormat="1" x14ac:dyDescent="0.2"/>
    <row r="293" s="40" customFormat="1" x14ac:dyDescent="0.2"/>
    <row r="294" s="40" customFormat="1" x14ac:dyDescent="0.2"/>
    <row r="295" s="40" customFormat="1" x14ac:dyDescent="0.2"/>
    <row r="296" s="40" customFormat="1" x14ac:dyDescent="0.2"/>
    <row r="297" s="40" customFormat="1" x14ac:dyDescent="0.2"/>
    <row r="298" s="40" customFormat="1" x14ac:dyDescent="0.2"/>
    <row r="299" s="40" customFormat="1" x14ac:dyDescent="0.2"/>
    <row r="300" s="40" customFormat="1" x14ac:dyDescent="0.2"/>
    <row r="301" s="40" customFormat="1" x14ac:dyDescent="0.2"/>
    <row r="302" s="40" customFormat="1" x14ac:dyDescent="0.2"/>
    <row r="303" s="40" customFormat="1" x14ac:dyDescent="0.2"/>
    <row r="304" s="40" customFormat="1" x14ac:dyDescent="0.2"/>
    <row r="305" s="40" customFormat="1" x14ac:dyDescent="0.2"/>
    <row r="306" s="40" customFormat="1" x14ac:dyDescent="0.2"/>
    <row r="307" s="40" customFormat="1" x14ac:dyDescent="0.2"/>
    <row r="308" s="40" customFormat="1" x14ac:dyDescent="0.2"/>
    <row r="309" s="40" customFormat="1" x14ac:dyDescent="0.2"/>
    <row r="310" s="40" customFormat="1" x14ac:dyDescent="0.2"/>
    <row r="311" s="40" customFormat="1" x14ac:dyDescent="0.2"/>
    <row r="312" s="40" customFormat="1" x14ac:dyDescent="0.2"/>
    <row r="313" s="40" customFormat="1" x14ac:dyDescent="0.2"/>
    <row r="314" s="40" customFormat="1" x14ac:dyDescent="0.2"/>
    <row r="315" s="40" customFormat="1" x14ac:dyDescent="0.2"/>
    <row r="316" s="40" customFormat="1" x14ac:dyDescent="0.2"/>
    <row r="317" s="40" customFormat="1" x14ac:dyDescent="0.2"/>
    <row r="318" s="40" customFormat="1" x14ac:dyDescent="0.2"/>
    <row r="319" s="40" customFormat="1" x14ac:dyDescent="0.2"/>
    <row r="320" s="40" customFormat="1" x14ac:dyDescent="0.2"/>
    <row r="321" s="40" customFormat="1" x14ac:dyDescent="0.2"/>
    <row r="322" s="40" customFormat="1" x14ac:dyDescent="0.2"/>
    <row r="323" s="40" customFormat="1" x14ac:dyDescent="0.2"/>
    <row r="324" s="40" customFormat="1" x14ac:dyDescent="0.2"/>
    <row r="325" s="40" customFormat="1" x14ac:dyDescent="0.2"/>
    <row r="326" s="40" customFormat="1" x14ac:dyDescent="0.2"/>
    <row r="327" s="40" customFormat="1" x14ac:dyDescent="0.2"/>
    <row r="328" s="40" customFormat="1" x14ac:dyDescent="0.2"/>
    <row r="329" s="40" customFormat="1" x14ac:dyDescent="0.2"/>
    <row r="330" s="40" customFormat="1" x14ac:dyDescent="0.2"/>
    <row r="331" s="40" customFormat="1" x14ac:dyDescent="0.2"/>
    <row r="332" s="40" customFormat="1" x14ac:dyDescent="0.2"/>
    <row r="333" s="40" customFormat="1" x14ac:dyDescent="0.2"/>
    <row r="334" s="40" customFormat="1" x14ac:dyDescent="0.2"/>
    <row r="335" s="40" customFormat="1" x14ac:dyDescent="0.2"/>
    <row r="336" s="40" customFormat="1" x14ac:dyDescent="0.2"/>
    <row r="337" s="40" customFormat="1" x14ac:dyDescent="0.2"/>
    <row r="338" s="40" customFormat="1" x14ac:dyDescent="0.2"/>
    <row r="339" s="40" customFormat="1" x14ac:dyDescent="0.2"/>
    <row r="340" s="40" customFormat="1" x14ac:dyDescent="0.2"/>
    <row r="341" s="40" customFormat="1" x14ac:dyDescent="0.2"/>
    <row r="342" s="40" customFormat="1" x14ac:dyDescent="0.2"/>
    <row r="343" s="40" customFormat="1" x14ac:dyDescent="0.2"/>
    <row r="344" s="40" customFormat="1" x14ac:dyDescent="0.2"/>
    <row r="345" s="40" customFormat="1" x14ac:dyDescent="0.2"/>
    <row r="346" s="40" customFormat="1" x14ac:dyDescent="0.2"/>
    <row r="347" s="40" customFormat="1" x14ac:dyDescent="0.2"/>
    <row r="348" s="40" customFormat="1" x14ac:dyDescent="0.2"/>
    <row r="349" s="40" customFormat="1" x14ac:dyDescent="0.2"/>
    <row r="350" s="40" customFormat="1" x14ac:dyDescent="0.2"/>
    <row r="351" s="40" customFormat="1" x14ac:dyDescent="0.2"/>
    <row r="352" s="40" customFormat="1" x14ac:dyDescent="0.2"/>
    <row r="353" s="40" customFormat="1" x14ac:dyDescent="0.2"/>
    <row r="354" s="40" customFormat="1" x14ac:dyDescent="0.2"/>
    <row r="355" s="40" customFormat="1" x14ac:dyDescent="0.2"/>
    <row r="356" s="40" customFormat="1" x14ac:dyDescent="0.2"/>
    <row r="357" s="40" customFormat="1" x14ac:dyDescent="0.2"/>
    <row r="358" s="40" customFormat="1" x14ac:dyDescent="0.2"/>
    <row r="359" s="40" customFormat="1" x14ac:dyDescent="0.2"/>
    <row r="360" s="40" customFormat="1" x14ac:dyDescent="0.2"/>
    <row r="361" s="40" customFormat="1" x14ac:dyDescent="0.2"/>
    <row r="362" s="40" customFormat="1" x14ac:dyDescent="0.2"/>
    <row r="363" s="40" customFormat="1" x14ac:dyDescent="0.2"/>
    <row r="364" s="40" customFormat="1" x14ac:dyDescent="0.2"/>
    <row r="365" s="40" customFormat="1" x14ac:dyDescent="0.2"/>
    <row r="366" s="40" customFormat="1" x14ac:dyDescent="0.2"/>
    <row r="367" s="40" customFormat="1" x14ac:dyDescent="0.2"/>
    <row r="368" s="40" customFormat="1" x14ac:dyDescent="0.2"/>
    <row r="369" s="40" customFormat="1" x14ac:dyDescent="0.2"/>
    <row r="370" s="40" customFormat="1" x14ac:dyDescent="0.2"/>
    <row r="371" s="40" customFormat="1" x14ac:dyDescent="0.2"/>
    <row r="372" s="40" customFormat="1" x14ac:dyDescent="0.2"/>
    <row r="373" s="40" customFormat="1" x14ac:dyDescent="0.2"/>
    <row r="374" s="40" customFormat="1" x14ac:dyDescent="0.2"/>
    <row r="375" s="40" customFormat="1" x14ac:dyDescent="0.2"/>
    <row r="376" s="40" customFormat="1" x14ac:dyDescent="0.2"/>
    <row r="377" s="40" customFormat="1" x14ac:dyDescent="0.2"/>
    <row r="378" s="40" customFormat="1" x14ac:dyDescent="0.2"/>
    <row r="379" s="40" customFormat="1" x14ac:dyDescent="0.2"/>
    <row r="380" s="40" customFormat="1" x14ac:dyDescent="0.2"/>
    <row r="381" s="40" customFormat="1" x14ac:dyDescent="0.2"/>
    <row r="382" s="40" customFormat="1" x14ac:dyDescent="0.2"/>
    <row r="383" s="40" customFormat="1" x14ac:dyDescent="0.2"/>
    <row r="384" s="40" customFormat="1" x14ac:dyDescent="0.2"/>
    <row r="385" s="40" customFormat="1" x14ac:dyDescent="0.2"/>
    <row r="386" s="40" customFormat="1" x14ac:dyDescent="0.2"/>
    <row r="387" s="40" customFormat="1" x14ac:dyDescent="0.2"/>
    <row r="388" s="40" customFormat="1" x14ac:dyDescent="0.2"/>
    <row r="389" s="40" customFormat="1" x14ac:dyDescent="0.2"/>
    <row r="390" s="40" customFormat="1" x14ac:dyDescent="0.2"/>
    <row r="391" s="40" customFormat="1" x14ac:dyDescent="0.2"/>
    <row r="392" s="40" customFormat="1" x14ac:dyDescent="0.2"/>
    <row r="393" s="40" customFormat="1" x14ac:dyDescent="0.2"/>
    <row r="394" s="40" customFormat="1" x14ac:dyDescent="0.2"/>
    <row r="395" s="40" customFormat="1" x14ac:dyDescent="0.2"/>
    <row r="396" s="40" customFormat="1" x14ac:dyDescent="0.2"/>
    <row r="397" s="40" customFormat="1" x14ac:dyDescent="0.2"/>
    <row r="398" s="40" customFormat="1" x14ac:dyDescent="0.2"/>
    <row r="399" s="40" customFormat="1" x14ac:dyDescent="0.2"/>
    <row r="400" s="40" customFormat="1" x14ac:dyDescent="0.2"/>
    <row r="401" s="40" customFormat="1" x14ac:dyDescent="0.2"/>
    <row r="402" s="40" customFormat="1" x14ac:dyDescent="0.2"/>
    <row r="403" s="40" customFormat="1" x14ac:dyDescent="0.2"/>
    <row r="404" s="40" customFormat="1" x14ac:dyDescent="0.2"/>
    <row r="405" s="40" customFormat="1" x14ac:dyDescent="0.2"/>
    <row r="406" s="40" customFormat="1" x14ac:dyDescent="0.2"/>
    <row r="407" s="40" customFormat="1" x14ac:dyDescent="0.2"/>
    <row r="408" s="40" customFormat="1" x14ac:dyDescent="0.2"/>
    <row r="409" s="40" customFormat="1" x14ac:dyDescent="0.2"/>
    <row r="410" s="40" customFormat="1" x14ac:dyDescent="0.2"/>
    <row r="411" s="40" customFormat="1" x14ac:dyDescent="0.2"/>
    <row r="412" s="40" customFormat="1" x14ac:dyDescent="0.2"/>
    <row r="413" s="40" customFormat="1" x14ac:dyDescent="0.2"/>
    <row r="414" s="40" customFormat="1" x14ac:dyDescent="0.2"/>
    <row r="415" s="40" customFormat="1" x14ac:dyDescent="0.2"/>
    <row r="416" s="40" customFormat="1" x14ac:dyDescent="0.2"/>
    <row r="417" s="40" customFormat="1" x14ac:dyDescent="0.2"/>
    <row r="418" s="40" customFormat="1" x14ac:dyDescent="0.2"/>
    <row r="419" s="40" customFormat="1" x14ac:dyDescent="0.2"/>
    <row r="420" s="40" customFormat="1" x14ac:dyDescent="0.2"/>
    <row r="421" s="40" customFormat="1" x14ac:dyDescent="0.2"/>
    <row r="422" s="40" customFormat="1" x14ac:dyDescent="0.2"/>
    <row r="423" s="40" customFormat="1" x14ac:dyDescent="0.2"/>
    <row r="424" s="40" customFormat="1" x14ac:dyDescent="0.2"/>
    <row r="425" s="40" customFormat="1" x14ac:dyDescent="0.2"/>
    <row r="426" s="40" customFormat="1" x14ac:dyDescent="0.2"/>
    <row r="427" s="40" customFormat="1" x14ac:dyDescent="0.2"/>
    <row r="428" s="40" customFormat="1" x14ac:dyDescent="0.2"/>
    <row r="429" s="40" customFormat="1" x14ac:dyDescent="0.2"/>
    <row r="430" s="40" customFormat="1" x14ac:dyDescent="0.2"/>
    <row r="431" s="40" customFormat="1" x14ac:dyDescent="0.2"/>
    <row r="432" s="40" customFormat="1" x14ac:dyDescent="0.2"/>
    <row r="433" s="40" customFormat="1" x14ac:dyDescent="0.2"/>
    <row r="434" s="40" customFormat="1" x14ac:dyDescent="0.2"/>
    <row r="435" s="40" customFormat="1" x14ac:dyDescent="0.2"/>
    <row r="436" s="40" customFormat="1" x14ac:dyDescent="0.2"/>
    <row r="437" s="40" customFormat="1" x14ac:dyDescent="0.2"/>
    <row r="438" s="40" customFormat="1" x14ac:dyDescent="0.2"/>
    <row r="439" s="40" customFormat="1" x14ac:dyDescent="0.2"/>
    <row r="440" s="40" customFormat="1" x14ac:dyDescent="0.2"/>
    <row r="441" s="40" customFormat="1" x14ac:dyDescent="0.2"/>
    <row r="442" s="40" customFormat="1" x14ac:dyDescent="0.2"/>
    <row r="443" s="40" customFormat="1" x14ac:dyDescent="0.2"/>
    <row r="444" s="40" customFormat="1" x14ac:dyDescent="0.2"/>
    <row r="445" s="40" customFormat="1" x14ac:dyDescent="0.2"/>
    <row r="446" s="40" customFormat="1" x14ac:dyDescent="0.2"/>
    <row r="447" s="40" customFormat="1" x14ac:dyDescent="0.2"/>
    <row r="448" s="40" customFormat="1" x14ac:dyDescent="0.2"/>
    <row r="449" s="40" customFormat="1" x14ac:dyDescent="0.2"/>
    <row r="450" s="40" customFormat="1" x14ac:dyDescent="0.2"/>
    <row r="451" s="40" customFormat="1" x14ac:dyDescent="0.2"/>
    <row r="452" s="40" customFormat="1" x14ac:dyDescent="0.2"/>
    <row r="453" s="40" customFormat="1" x14ac:dyDescent="0.2"/>
    <row r="454" s="40" customFormat="1" x14ac:dyDescent="0.2"/>
    <row r="455" s="40" customFormat="1" x14ac:dyDescent="0.2"/>
    <row r="456" s="40" customFormat="1" x14ac:dyDescent="0.2"/>
    <row r="457" s="40" customFormat="1" x14ac:dyDescent="0.2"/>
    <row r="458" s="40" customFormat="1" x14ac:dyDescent="0.2"/>
    <row r="459" s="40" customFormat="1" x14ac:dyDescent="0.2"/>
    <row r="460" s="40" customFormat="1" x14ac:dyDescent="0.2"/>
    <row r="461" s="40" customFormat="1" x14ac:dyDescent="0.2"/>
    <row r="462" s="40" customFormat="1" x14ac:dyDescent="0.2"/>
    <row r="463" s="40" customFormat="1" x14ac:dyDescent="0.2"/>
    <row r="464" s="40" customFormat="1" x14ac:dyDescent="0.2"/>
    <row r="465" s="40" customFormat="1" x14ac:dyDescent="0.2"/>
    <row r="466" s="40" customFormat="1" x14ac:dyDescent="0.2"/>
    <row r="467" s="40" customFormat="1" x14ac:dyDescent="0.2"/>
    <row r="468" s="40" customFormat="1" x14ac:dyDescent="0.2"/>
    <row r="469" s="40" customFormat="1" x14ac:dyDescent="0.2"/>
    <row r="470" s="40" customFormat="1" x14ac:dyDescent="0.2"/>
    <row r="471" s="40" customFormat="1" x14ac:dyDescent="0.2"/>
    <row r="472" s="40" customFormat="1" x14ac:dyDescent="0.2"/>
    <row r="473" s="40" customFormat="1" x14ac:dyDescent="0.2"/>
    <row r="474" s="40" customFormat="1" x14ac:dyDescent="0.2"/>
    <row r="475" s="40" customFormat="1" x14ac:dyDescent="0.2"/>
    <row r="476" s="40" customFormat="1" x14ac:dyDescent="0.2"/>
    <row r="477" s="40" customFormat="1" x14ac:dyDescent="0.2"/>
    <row r="478" s="40" customFormat="1" x14ac:dyDescent="0.2"/>
    <row r="479" s="40" customFormat="1" x14ac:dyDescent="0.2"/>
    <row r="480" s="40" customFormat="1" x14ac:dyDescent="0.2"/>
    <row r="481" s="40" customFormat="1" x14ac:dyDescent="0.2"/>
    <row r="482" s="40" customFormat="1" x14ac:dyDescent="0.2"/>
    <row r="483" s="40" customFormat="1" x14ac:dyDescent="0.2"/>
    <row r="484" s="40" customFormat="1" x14ac:dyDescent="0.2"/>
    <row r="485" s="40" customFormat="1" x14ac:dyDescent="0.2"/>
    <row r="486" s="40" customFormat="1" x14ac:dyDescent="0.2"/>
    <row r="487" s="40" customFormat="1" x14ac:dyDescent="0.2"/>
    <row r="488" s="40" customFormat="1" x14ac:dyDescent="0.2"/>
    <row r="489" s="40" customFormat="1" x14ac:dyDescent="0.2"/>
    <row r="490" s="40" customFormat="1" x14ac:dyDescent="0.2"/>
    <row r="491" s="40" customFormat="1" x14ac:dyDescent="0.2"/>
    <row r="492" s="40" customFormat="1" x14ac:dyDescent="0.2"/>
    <row r="493" s="40" customFormat="1" x14ac:dyDescent="0.2"/>
    <row r="494" s="40" customFormat="1" x14ac:dyDescent="0.2"/>
    <row r="495" s="40" customFormat="1" x14ac:dyDescent="0.2"/>
    <row r="496" s="40" customFormat="1" x14ac:dyDescent="0.2"/>
    <row r="497" s="40" customFormat="1" x14ac:dyDescent="0.2"/>
    <row r="498" s="40" customFormat="1" x14ac:dyDescent="0.2"/>
    <row r="499" s="40" customFormat="1" x14ac:dyDescent="0.2"/>
    <row r="500" s="40" customFormat="1" x14ac:dyDescent="0.2"/>
    <row r="501" s="40" customFormat="1" x14ac:dyDescent="0.2"/>
    <row r="502" s="40" customFormat="1" x14ac:dyDescent="0.2"/>
    <row r="503" s="40" customFormat="1" x14ac:dyDescent="0.2"/>
    <row r="504" s="40" customFormat="1" x14ac:dyDescent="0.2"/>
    <row r="505" s="40" customFormat="1" x14ac:dyDescent="0.2"/>
    <row r="506" s="40" customFormat="1" x14ac:dyDescent="0.2"/>
    <row r="507" s="40" customFormat="1" x14ac:dyDescent="0.2"/>
    <row r="508" s="40" customFormat="1" x14ac:dyDescent="0.2"/>
    <row r="509" s="40" customFormat="1" x14ac:dyDescent="0.2"/>
    <row r="510" s="40" customFormat="1" x14ac:dyDescent="0.2"/>
    <row r="511" s="40" customFormat="1" x14ac:dyDescent="0.2"/>
    <row r="512" s="40" customFormat="1" x14ac:dyDescent="0.2"/>
    <row r="513" s="40" customFormat="1" x14ac:dyDescent="0.2"/>
    <row r="514" s="40" customFormat="1" x14ac:dyDescent="0.2"/>
    <row r="515" s="40" customFormat="1" x14ac:dyDescent="0.2"/>
    <row r="516" s="40" customFormat="1" x14ac:dyDescent="0.2"/>
    <row r="517" s="40" customFormat="1" x14ac:dyDescent="0.2"/>
    <row r="518" s="40" customFormat="1" x14ac:dyDescent="0.2"/>
    <row r="519" s="40" customFormat="1" x14ac:dyDescent="0.2"/>
    <row r="520" s="40" customFormat="1" x14ac:dyDescent="0.2"/>
    <row r="521" s="40" customFormat="1" x14ac:dyDescent="0.2"/>
    <row r="522" s="40" customFormat="1" x14ac:dyDescent="0.2"/>
    <row r="523" s="40" customFormat="1" x14ac:dyDescent="0.2"/>
    <row r="524" s="40" customFormat="1" x14ac:dyDescent="0.2"/>
    <row r="525" s="40" customFormat="1" x14ac:dyDescent="0.2"/>
    <row r="526" s="40" customFormat="1" x14ac:dyDescent="0.2"/>
    <row r="527" s="40" customFormat="1" x14ac:dyDescent="0.2"/>
    <row r="528" s="40" customFormat="1" x14ac:dyDescent="0.2"/>
    <row r="529" s="40" customFormat="1" x14ac:dyDescent="0.2"/>
    <row r="530" s="40" customFormat="1" x14ac:dyDescent="0.2"/>
    <row r="531" s="40" customFormat="1" x14ac:dyDescent="0.2"/>
    <row r="532" s="40" customFormat="1" x14ac:dyDescent="0.2"/>
    <row r="533" s="40" customFormat="1" x14ac:dyDescent="0.2"/>
    <row r="534" s="40" customFormat="1" x14ac:dyDescent="0.2"/>
    <row r="535" s="40" customFormat="1" x14ac:dyDescent="0.2"/>
    <row r="536" s="40" customFormat="1" x14ac:dyDescent="0.2"/>
    <row r="537" s="40" customFormat="1" x14ac:dyDescent="0.2"/>
    <row r="538" s="40" customFormat="1" x14ac:dyDescent="0.2"/>
    <row r="539" s="40" customFormat="1" x14ac:dyDescent="0.2"/>
    <row r="540" s="40" customFormat="1" x14ac:dyDescent="0.2"/>
    <row r="541" s="40" customFormat="1" x14ac:dyDescent="0.2"/>
    <row r="542" s="40" customFormat="1" x14ac:dyDescent="0.2"/>
    <row r="543" s="40" customFormat="1" x14ac:dyDescent="0.2"/>
    <row r="544" s="40" customFormat="1" x14ac:dyDescent="0.2"/>
    <row r="545" s="40" customFormat="1" x14ac:dyDescent="0.2"/>
    <row r="546" s="40" customFormat="1" x14ac:dyDescent="0.2"/>
    <row r="547" s="40" customFormat="1" x14ac:dyDescent="0.2"/>
    <row r="548" s="40" customFormat="1" x14ac:dyDescent="0.2"/>
    <row r="549" s="40" customFormat="1" x14ac:dyDescent="0.2"/>
    <row r="550" s="40" customFormat="1" x14ac:dyDescent="0.2"/>
    <row r="551" s="40" customFormat="1" x14ac:dyDescent="0.2"/>
    <row r="552" s="40" customFormat="1" x14ac:dyDescent="0.2"/>
    <row r="553" s="40" customFormat="1" x14ac:dyDescent="0.2"/>
    <row r="554" s="40" customFormat="1" x14ac:dyDescent="0.2"/>
    <row r="555" s="40" customFormat="1" x14ac:dyDescent="0.2"/>
    <row r="556" s="40" customFormat="1" x14ac:dyDescent="0.2"/>
    <row r="557" s="40" customFormat="1" x14ac:dyDescent="0.2"/>
    <row r="558" s="40" customFormat="1" x14ac:dyDescent="0.2"/>
    <row r="559" s="40" customFormat="1" x14ac:dyDescent="0.2"/>
    <row r="560" s="40" customFormat="1" x14ac:dyDescent="0.2"/>
    <row r="561" s="40" customFormat="1" x14ac:dyDescent="0.2"/>
    <row r="562" s="40" customFormat="1" x14ac:dyDescent="0.2"/>
    <row r="563" s="40" customFormat="1" x14ac:dyDescent="0.2"/>
    <row r="564" s="40" customFormat="1" x14ac:dyDescent="0.2"/>
    <row r="565" s="40" customFormat="1" x14ac:dyDescent="0.2"/>
    <row r="566" s="40" customFormat="1" x14ac:dyDescent="0.2"/>
    <row r="567" s="40" customFormat="1" x14ac:dyDescent="0.2"/>
    <row r="568" s="40" customFormat="1" x14ac:dyDescent="0.2"/>
    <row r="569" s="40" customFormat="1" x14ac:dyDescent="0.2"/>
    <row r="570" s="40" customFormat="1" x14ac:dyDescent="0.2"/>
    <row r="571" s="40" customFormat="1" x14ac:dyDescent="0.2"/>
    <row r="572" s="40" customFormat="1" x14ac:dyDescent="0.2"/>
    <row r="573" s="40" customFormat="1" x14ac:dyDescent="0.2"/>
    <row r="574" s="40" customFormat="1" x14ac:dyDescent="0.2"/>
    <row r="575" s="40" customFormat="1" x14ac:dyDescent="0.2"/>
    <row r="576" s="40" customFormat="1" x14ac:dyDescent="0.2"/>
    <row r="577" s="40" customFormat="1" x14ac:dyDescent="0.2"/>
    <row r="578" s="40" customFormat="1" x14ac:dyDescent="0.2"/>
    <row r="579" s="40" customFormat="1" x14ac:dyDescent="0.2"/>
    <row r="580" s="40" customFormat="1" x14ac:dyDescent="0.2"/>
    <row r="581" s="40" customFormat="1" x14ac:dyDescent="0.2"/>
    <row r="582" s="40" customFormat="1" x14ac:dyDescent="0.2"/>
    <row r="583" s="40" customFormat="1" x14ac:dyDescent="0.2"/>
    <row r="584" s="40" customFormat="1" x14ac:dyDescent="0.2"/>
    <row r="585" s="40" customFormat="1" x14ac:dyDescent="0.2"/>
    <row r="586" s="40" customFormat="1" x14ac:dyDescent="0.2"/>
    <row r="587" s="40" customFormat="1" x14ac:dyDescent="0.2"/>
    <row r="588" s="40" customFormat="1" x14ac:dyDescent="0.2"/>
    <row r="589" s="40" customFormat="1" x14ac:dyDescent="0.2"/>
    <row r="590" s="40" customFormat="1" x14ac:dyDescent="0.2"/>
    <row r="591" s="40" customFormat="1" x14ac:dyDescent="0.2"/>
    <row r="592" s="40" customFormat="1" x14ac:dyDescent="0.2"/>
    <row r="593" s="40" customFormat="1" x14ac:dyDescent="0.2"/>
    <row r="594" s="40" customFormat="1" x14ac:dyDescent="0.2"/>
    <row r="595" s="40" customFormat="1" x14ac:dyDescent="0.2"/>
    <row r="596" s="40" customFormat="1" x14ac:dyDescent="0.2"/>
    <row r="597" s="40" customFormat="1" x14ac:dyDescent="0.2"/>
    <row r="598" s="40" customFormat="1" x14ac:dyDescent="0.2"/>
    <row r="599" s="40" customFormat="1" x14ac:dyDescent="0.2"/>
    <row r="600" s="40" customFormat="1" x14ac:dyDescent="0.2"/>
    <row r="601" s="40" customFormat="1" x14ac:dyDescent="0.2"/>
    <row r="602" s="40" customFormat="1" x14ac:dyDescent="0.2"/>
    <row r="603" s="40" customFormat="1" x14ac:dyDescent="0.2"/>
    <row r="604" s="40" customFormat="1" x14ac:dyDescent="0.2"/>
    <row r="605" s="40" customFormat="1" x14ac:dyDescent="0.2"/>
    <row r="606" s="40" customFormat="1" x14ac:dyDescent="0.2"/>
    <row r="607" s="40" customFormat="1" x14ac:dyDescent="0.2"/>
    <row r="608" s="40" customFormat="1" x14ac:dyDescent="0.2"/>
    <row r="609" s="40" customFormat="1" x14ac:dyDescent="0.2"/>
    <row r="610" s="40" customFormat="1" x14ac:dyDescent="0.2"/>
    <row r="611" s="40" customFormat="1" x14ac:dyDescent="0.2"/>
    <row r="612" s="40" customFormat="1" x14ac:dyDescent="0.2"/>
    <row r="613" s="40" customFormat="1" x14ac:dyDescent="0.2"/>
    <row r="614" s="40" customFormat="1" x14ac:dyDescent="0.2"/>
    <row r="615" s="40" customFormat="1" x14ac:dyDescent="0.2"/>
    <row r="616" s="40" customFormat="1" x14ac:dyDescent="0.2"/>
    <row r="617" s="40" customFormat="1" x14ac:dyDescent="0.2"/>
    <row r="618" s="40" customFormat="1" x14ac:dyDescent="0.2"/>
    <row r="619" s="40" customFormat="1" x14ac:dyDescent="0.2"/>
    <row r="620" s="40" customFormat="1" x14ac:dyDescent="0.2"/>
    <row r="621" s="40" customFormat="1" x14ac:dyDescent="0.2"/>
  </sheetData>
  <mergeCells count="24">
    <mergeCell ref="B33:K33"/>
    <mergeCell ref="B34:K34"/>
    <mergeCell ref="B35:K36"/>
    <mergeCell ref="B26:K26"/>
    <mergeCell ref="B27:K27"/>
    <mergeCell ref="B29:K29"/>
    <mergeCell ref="B30:K30"/>
    <mergeCell ref="B31:K31"/>
    <mergeCell ref="B32:K32"/>
    <mergeCell ref="B28:K28"/>
    <mergeCell ref="B24:K24"/>
    <mergeCell ref="B25:K25"/>
    <mergeCell ref="B1:K4"/>
    <mergeCell ref="B5:K8"/>
    <mergeCell ref="B9:K9"/>
    <mergeCell ref="B10:K11"/>
    <mergeCell ref="B13:K14"/>
    <mergeCell ref="B12:K12"/>
    <mergeCell ref="B15:K15"/>
    <mergeCell ref="B18:K18"/>
    <mergeCell ref="B16:K17"/>
    <mergeCell ref="B19:K20"/>
    <mergeCell ref="B21:K21"/>
    <mergeCell ref="B22:K23"/>
  </mergeCells>
  <hyperlinks>
    <hyperlink ref="L20" location="'Plan de acción'!A1" display="Ver Plan de acción" xr:uid="{00000000-0004-0000-0100-000000000000}"/>
    <hyperlink ref="L25" location="Responsables!A1" display="Ver responsables" xr:uid="{00000000-0004-0000-0100-000001000000}"/>
    <hyperlink ref="L30" location="'$Preoperativa'!A1" display="Ver presupuestos preoperativo" xr:uid="{00000000-0004-0000-0100-000002000000}"/>
    <hyperlink ref="L31" location="'$Operativo'!A1" display="Ver presupuestos operativo" xr:uid="{00000000-0004-0000-0100-000003000000}"/>
    <hyperlink ref="L32" location="'$Mantenimiento'!A1" display="Ver presupuesto de mantenimiento" xr:uid="{00000000-0004-0000-0100-000004000000}"/>
    <hyperlink ref="L36" location="'PLan de compra'!A1" display="Ver Plan de compras" xr:uid="{00000000-0004-0000-0100-000005000000}"/>
    <hyperlink ref="L27" location="Temporalidad!A1" display="Ver temporalidad" xr:uid="{00000000-0004-0000-0100-000006000000}"/>
    <hyperlink ref="L33" location="'$S&amp;E'!A1" display="Ver presupuesto de S&amp;E" xr:uid="{00000000-0004-0000-0100-00000700000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BV433"/>
  <sheetViews>
    <sheetView topLeftCell="B1" workbookViewId="0">
      <selection activeCell="D12" sqref="D12"/>
    </sheetView>
  </sheetViews>
  <sheetFormatPr baseColWidth="10" defaultColWidth="11.5" defaultRowHeight="13" x14ac:dyDescent="0.15"/>
  <cols>
    <col min="1" max="1" width="11.5" style="242"/>
    <col min="2" max="2" width="13" style="6" customWidth="1"/>
    <col min="3" max="3" width="14.83203125" style="6" customWidth="1"/>
    <col min="4" max="4" width="38.5" style="6" customWidth="1"/>
    <col min="5" max="5" width="32.1640625" style="6" customWidth="1"/>
    <col min="6" max="7" width="16.5" style="6" customWidth="1"/>
    <col min="8" max="9" width="19" style="6" customWidth="1"/>
    <col min="10" max="10" width="17.33203125" style="6" customWidth="1"/>
    <col min="11" max="74" width="11.5" style="242"/>
    <col min="75" max="16384" width="11.5" style="6"/>
  </cols>
  <sheetData>
    <row r="1" spans="1:74" ht="15" x14ac:dyDescent="0.2">
      <c r="B1" s="428" t="s">
        <v>334</v>
      </c>
      <c r="C1" s="429"/>
      <c r="D1" s="429"/>
      <c r="E1" s="429"/>
      <c r="F1" s="429"/>
      <c r="G1" s="429"/>
      <c r="H1" s="429"/>
      <c r="I1" s="429"/>
      <c r="J1" s="430"/>
      <c r="K1" s="235" t="s">
        <v>10</v>
      </c>
    </row>
    <row r="2" spans="1:74" x14ac:dyDescent="0.15">
      <c r="B2" s="431"/>
      <c r="C2" s="432"/>
      <c r="D2" s="432"/>
      <c r="E2" s="432"/>
      <c r="F2" s="432"/>
      <c r="G2" s="432"/>
      <c r="H2" s="432"/>
      <c r="I2" s="432"/>
      <c r="J2" s="433"/>
    </row>
    <row r="3" spans="1:74" x14ac:dyDescent="0.15">
      <c r="B3" s="431"/>
      <c r="C3" s="432"/>
      <c r="D3" s="432"/>
      <c r="E3" s="432"/>
      <c r="F3" s="432"/>
      <c r="G3" s="432"/>
      <c r="H3" s="432"/>
      <c r="I3" s="432"/>
      <c r="J3" s="433"/>
    </row>
    <row r="4" spans="1:74" x14ac:dyDescent="0.15">
      <c r="B4" s="431"/>
      <c r="C4" s="432"/>
      <c r="D4" s="432"/>
      <c r="E4" s="432"/>
      <c r="F4" s="432"/>
      <c r="G4" s="432"/>
      <c r="H4" s="432"/>
      <c r="I4" s="432"/>
      <c r="J4" s="433"/>
    </row>
    <row r="5" spans="1:74" ht="45.75" customHeight="1" thickBot="1" x14ac:dyDescent="0.2">
      <c r="B5" s="434"/>
      <c r="C5" s="435"/>
      <c r="D5" s="435"/>
      <c r="E5" s="435"/>
      <c r="F5" s="435"/>
      <c r="G5" s="435"/>
      <c r="H5" s="435"/>
      <c r="I5" s="435"/>
      <c r="J5" s="436"/>
    </row>
    <row r="6" spans="1:74" s="54" customFormat="1" ht="34.5" customHeight="1" x14ac:dyDescent="0.2">
      <c r="A6" s="243"/>
      <c r="B6" s="245" t="s">
        <v>11</v>
      </c>
      <c r="C6" s="246" t="s">
        <v>12</v>
      </c>
      <c r="D6" s="246" t="s">
        <v>13</v>
      </c>
      <c r="E6" s="246" t="s">
        <v>14</v>
      </c>
      <c r="F6" s="246" t="s">
        <v>15</v>
      </c>
      <c r="G6" s="246" t="s">
        <v>16</v>
      </c>
      <c r="H6" s="246" t="s">
        <v>17</v>
      </c>
      <c r="I6" s="246" t="s">
        <v>15</v>
      </c>
      <c r="J6" s="247" t="s">
        <v>18</v>
      </c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243"/>
      <c r="BA6" s="243"/>
      <c r="BB6" s="243"/>
      <c r="BC6" s="243"/>
      <c r="BD6" s="243"/>
      <c r="BE6" s="243"/>
      <c r="BF6" s="243"/>
      <c r="BG6" s="243"/>
      <c r="BH6" s="243"/>
      <c r="BI6" s="243"/>
      <c r="BJ6" s="243"/>
      <c r="BK6" s="243"/>
      <c r="BL6" s="243"/>
      <c r="BM6" s="243"/>
      <c r="BN6" s="243"/>
      <c r="BO6" s="243"/>
      <c r="BP6" s="243"/>
      <c r="BQ6" s="243"/>
      <c r="BR6" s="243"/>
      <c r="BS6" s="243"/>
      <c r="BT6" s="243"/>
      <c r="BU6" s="243"/>
      <c r="BV6" s="243"/>
    </row>
    <row r="7" spans="1:74" s="9" customFormat="1" ht="20" customHeight="1" x14ac:dyDescent="0.15">
      <c r="A7" s="244"/>
      <c r="B7" s="441" t="s">
        <v>19</v>
      </c>
      <c r="C7" s="440" t="s">
        <v>20</v>
      </c>
      <c r="D7" s="248" t="s">
        <v>21</v>
      </c>
      <c r="E7" s="249" t="s">
        <v>22</v>
      </c>
      <c r="F7" s="250">
        <v>44617</v>
      </c>
      <c r="G7" s="453" t="s">
        <v>23</v>
      </c>
      <c r="H7" s="451" t="s">
        <v>24</v>
      </c>
      <c r="I7" s="250">
        <v>44617</v>
      </c>
      <c r="J7" s="437" t="s">
        <v>25</v>
      </c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</row>
    <row r="8" spans="1:74" s="9" customFormat="1" ht="25" customHeight="1" x14ac:dyDescent="0.15">
      <c r="A8" s="244"/>
      <c r="B8" s="442"/>
      <c r="C8" s="440"/>
      <c r="D8" s="248" t="s">
        <v>26</v>
      </c>
      <c r="E8" s="443" t="s">
        <v>201</v>
      </c>
      <c r="F8" s="250">
        <v>44617</v>
      </c>
      <c r="G8" s="454"/>
      <c r="H8" s="451"/>
      <c r="I8" s="250">
        <v>44617</v>
      </c>
      <c r="J8" s="437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244"/>
      <c r="AB8" s="244"/>
      <c r="AC8" s="244"/>
      <c r="AD8" s="244"/>
      <c r="AE8" s="244"/>
      <c r="AF8" s="244"/>
      <c r="AG8" s="244"/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4"/>
      <c r="BB8" s="244"/>
      <c r="BC8" s="244"/>
      <c r="BD8" s="244"/>
      <c r="BE8" s="244"/>
      <c r="BF8" s="244"/>
      <c r="BG8" s="244"/>
      <c r="BH8" s="244"/>
      <c r="BI8" s="244"/>
      <c r="BJ8" s="244"/>
      <c r="BK8" s="244"/>
      <c r="BL8" s="244"/>
      <c r="BM8" s="244"/>
      <c r="BN8" s="244"/>
      <c r="BO8" s="244"/>
      <c r="BP8" s="244"/>
      <c r="BQ8" s="244"/>
      <c r="BR8" s="244"/>
      <c r="BS8" s="244"/>
      <c r="BT8" s="244"/>
      <c r="BU8" s="244"/>
      <c r="BV8" s="244"/>
    </row>
    <row r="9" spans="1:74" s="9" customFormat="1" ht="20" customHeight="1" x14ac:dyDescent="0.15">
      <c r="A9" s="244"/>
      <c r="B9" s="442"/>
      <c r="C9" s="440"/>
      <c r="D9" s="248" t="s">
        <v>27</v>
      </c>
      <c r="E9" s="444"/>
      <c r="F9" s="250">
        <v>44617</v>
      </c>
      <c r="G9" s="454"/>
      <c r="H9" s="451"/>
      <c r="I9" s="250">
        <v>44617</v>
      </c>
      <c r="J9" s="437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4"/>
      <c r="X9" s="244"/>
      <c r="Y9" s="244"/>
      <c r="Z9" s="244"/>
      <c r="AA9" s="244"/>
      <c r="AB9" s="244"/>
      <c r="AC9" s="244"/>
      <c r="AD9" s="244"/>
      <c r="AE9" s="244"/>
      <c r="AF9" s="244"/>
      <c r="AG9" s="244"/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244"/>
      <c r="BS9" s="244"/>
      <c r="BT9" s="244"/>
      <c r="BU9" s="244"/>
      <c r="BV9" s="244"/>
    </row>
    <row r="10" spans="1:74" s="9" customFormat="1" ht="23" customHeight="1" x14ac:dyDescent="0.15">
      <c r="A10" s="244"/>
      <c r="B10" s="442"/>
      <c r="C10" s="440"/>
      <c r="D10" s="248" t="s">
        <v>335</v>
      </c>
      <c r="E10" s="444"/>
      <c r="F10" s="250">
        <v>44617</v>
      </c>
      <c r="G10" s="454"/>
      <c r="H10" s="451"/>
      <c r="I10" s="250">
        <v>44617</v>
      </c>
      <c r="J10" s="437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244"/>
      <c r="BI10" s="244"/>
      <c r="BJ10" s="244"/>
      <c r="BK10" s="244"/>
      <c r="BL10" s="244"/>
      <c r="BM10" s="244"/>
      <c r="BN10" s="244"/>
      <c r="BO10" s="244"/>
      <c r="BP10" s="244"/>
      <c r="BQ10" s="244"/>
      <c r="BR10" s="244"/>
      <c r="BS10" s="244"/>
      <c r="BT10" s="244"/>
      <c r="BU10" s="244"/>
      <c r="BV10" s="244"/>
    </row>
    <row r="11" spans="1:74" s="9" customFormat="1" ht="40" customHeight="1" x14ac:dyDescent="0.15">
      <c r="A11" s="244"/>
      <c r="B11" s="442"/>
      <c r="C11" s="440"/>
      <c r="D11" s="248" t="s">
        <v>28</v>
      </c>
      <c r="E11" s="445"/>
      <c r="F11" s="250">
        <v>44617</v>
      </c>
      <c r="G11" s="454"/>
      <c r="H11" s="451"/>
      <c r="I11" s="250">
        <v>44617</v>
      </c>
      <c r="J11" s="437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4"/>
      <c r="BO11" s="244"/>
      <c r="BP11" s="244"/>
      <c r="BQ11" s="244"/>
      <c r="BR11" s="244"/>
      <c r="BS11" s="244"/>
      <c r="BT11" s="244"/>
      <c r="BU11" s="244"/>
      <c r="BV11" s="244"/>
    </row>
    <row r="12" spans="1:74" s="9" customFormat="1" ht="21" customHeight="1" x14ac:dyDescent="0.15">
      <c r="A12" s="244"/>
      <c r="B12" s="442"/>
      <c r="C12" s="440" t="s">
        <v>29</v>
      </c>
      <c r="D12" s="248" t="s">
        <v>30</v>
      </c>
      <c r="E12" s="462" t="s">
        <v>202</v>
      </c>
      <c r="F12" s="250">
        <v>44617</v>
      </c>
      <c r="G12" s="454"/>
      <c r="H12" s="451"/>
      <c r="I12" s="250">
        <v>44617</v>
      </c>
      <c r="J12" s="437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244"/>
      <c r="BK12" s="244"/>
      <c r="BL12" s="244"/>
      <c r="BM12" s="244"/>
      <c r="BN12" s="244"/>
      <c r="BO12" s="244"/>
      <c r="BP12" s="244"/>
      <c r="BQ12" s="244"/>
      <c r="BR12" s="244"/>
      <c r="BS12" s="244"/>
      <c r="BT12" s="244"/>
      <c r="BU12" s="244"/>
      <c r="BV12" s="244"/>
    </row>
    <row r="13" spans="1:74" s="9" customFormat="1" ht="23" customHeight="1" x14ac:dyDescent="0.15">
      <c r="A13" s="244"/>
      <c r="B13" s="442"/>
      <c r="C13" s="440"/>
      <c r="D13" s="248" t="s">
        <v>31</v>
      </c>
      <c r="E13" s="462"/>
      <c r="F13" s="250">
        <v>44645</v>
      </c>
      <c r="G13" s="454"/>
      <c r="H13" s="451"/>
      <c r="I13" s="250">
        <v>44645</v>
      </c>
      <c r="J13" s="437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244"/>
      <c r="BK13" s="244"/>
      <c r="BL13" s="244"/>
      <c r="BM13" s="244"/>
      <c r="BN13" s="244"/>
      <c r="BO13" s="244"/>
      <c r="BP13" s="244"/>
      <c r="BQ13" s="244"/>
      <c r="BR13" s="244"/>
      <c r="BS13" s="244"/>
      <c r="BT13" s="244"/>
      <c r="BU13" s="244"/>
      <c r="BV13" s="244"/>
    </row>
    <row r="14" spans="1:74" s="9" customFormat="1" ht="18" customHeight="1" x14ac:dyDescent="0.15">
      <c r="A14" s="244"/>
      <c r="B14" s="442"/>
      <c r="C14" s="440"/>
      <c r="D14" s="248" t="s">
        <v>32</v>
      </c>
      <c r="E14" s="462"/>
      <c r="F14" s="250">
        <v>44645</v>
      </c>
      <c r="G14" s="454"/>
      <c r="H14" s="451"/>
      <c r="I14" s="250">
        <v>44645</v>
      </c>
      <c r="J14" s="437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4"/>
      <c r="BT14" s="244"/>
      <c r="BU14" s="244"/>
      <c r="BV14" s="244"/>
    </row>
    <row r="15" spans="1:74" s="9" customFormat="1" ht="22" customHeight="1" x14ac:dyDescent="0.15">
      <c r="A15" s="244"/>
      <c r="B15" s="442"/>
      <c r="C15" s="440"/>
      <c r="D15" s="248" t="s">
        <v>33</v>
      </c>
      <c r="E15" s="462" t="s">
        <v>203</v>
      </c>
      <c r="F15" s="250">
        <v>44645</v>
      </c>
      <c r="G15" s="454"/>
      <c r="H15" s="451"/>
      <c r="I15" s="250">
        <v>44645</v>
      </c>
      <c r="J15" s="437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  <c r="BV15" s="244"/>
    </row>
    <row r="16" spans="1:74" s="9" customFormat="1" ht="19" customHeight="1" x14ac:dyDescent="0.15">
      <c r="A16" s="244"/>
      <c r="B16" s="442"/>
      <c r="C16" s="440"/>
      <c r="D16" s="248" t="s">
        <v>34</v>
      </c>
      <c r="E16" s="462"/>
      <c r="F16" s="250">
        <v>44645</v>
      </c>
      <c r="G16" s="454"/>
      <c r="H16" s="451"/>
      <c r="I16" s="250">
        <v>44645</v>
      </c>
      <c r="J16" s="437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  <c r="BE16" s="244"/>
      <c r="BF16" s="244"/>
      <c r="BG16" s="244"/>
      <c r="BH16" s="244"/>
      <c r="BI16" s="244"/>
      <c r="BJ16" s="244"/>
      <c r="BK16" s="244"/>
      <c r="BL16" s="244"/>
      <c r="BM16" s="244"/>
      <c r="BN16" s="244"/>
      <c r="BO16" s="244"/>
      <c r="BP16" s="244"/>
      <c r="BQ16" s="244"/>
      <c r="BR16" s="244"/>
      <c r="BS16" s="244"/>
      <c r="BT16" s="244"/>
      <c r="BU16" s="244"/>
      <c r="BV16" s="244"/>
    </row>
    <row r="17" spans="1:74" s="9" customFormat="1" ht="23" customHeight="1" x14ac:dyDescent="0.15">
      <c r="A17" s="244"/>
      <c r="B17" s="442"/>
      <c r="C17" s="440" t="s">
        <v>35</v>
      </c>
      <c r="D17" s="248" t="s">
        <v>36</v>
      </c>
      <c r="E17" s="443" t="s">
        <v>37</v>
      </c>
      <c r="F17" s="250">
        <v>44676</v>
      </c>
      <c r="G17" s="454"/>
      <c r="H17" s="451"/>
      <c r="I17" s="250">
        <v>44676</v>
      </c>
      <c r="J17" s="437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4"/>
      <c r="AS17" s="244"/>
      <c r="AT17" s="244"/>
      <c r="AU17" s="244"/>
      <c r="AV17" s="244"/>
      <c r="AW17" s="244"/>
      <c r="AX17" s="244"/>
      <c r="AY17" s="244"/>
      <c r="AZ17" s="244"/>
      <c r="BA17" s="244"/>
      <c r="BB17" s="244"/>
      <c r="BC17" s="244"/>
      <c r="BD17" s="244"/>
      <c r="BE17" s="244"/>
      <c r="BF17" s="244"/>
      <c r="BG17" s="244"/>
      <c r="BH17" s="244"/>
      <c r="BI17" s="244"/>
      <c r="BJ17" s="244"/>
      <c r="BK17" s="244"/>
      <c r="BL17" s="244"/>
      <c r="BM17" s="244"/>
      <c r="BN17" s="244"/>
      <c r="BO17" s="244"/>
      <c r="BP17" s="244"/>
      <c r="BQ17" s="244"/>
      <c r="BR17" s="244"/>
      <c r="BS17" s="244"/>
      <c r="BT17" s="244"/>
      <c r="BU17" s="244"/>
      <c r="BV17" s="244"/>
    </row>
    <row r="18" spans="1:74" s="9" customFormat="1" ht="29" customHeight="1" x14ac:dyDescent="0.15">
      <c r="A18" s="244"/>
      <c r="B18" s="442"/>
      <c r="C18" s="440"/>
      <c r="D18" s="248" t="s">
        <v>38</v>
      </c>
      <c r="E18" s="444"/>
      <c r="F18" s="250">
        <v>44676</v>
      </c>
      <c r="G18" s="454"/>
      <c r="H18" s="451"/>
      <c r="I18" s="250">
        <v>44676</v>
      </c>
      <c r="J18" s="437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244"/>
      <c r="AO18" s="244"/>
      <c r="AP18" s="244"/>
      <c r="AQ18" s="244"/>
      <c r="AR18" s="244"/>
      <c r="AS18" s="244"/>
      <c r="AT18" s="244"/>
      <c r="AU18" s="244"/>
      <c r="AV18" s="244"/>
      <c r="AW18" s="244"/>
      <c r="AX18" s="244"/>
      <c r="AY18" s="244"/>
      <c r="AZ18" s="244"/>
      <c r="BA18" s="244"/>
      <c r="BB18" s="244"/>
      <c r="BC18" s="244"/>
      <c r="BD18" s="244"/>
      <c r="BE18" s="244"/>
      <c r="BF18" s="244"/>
      <c r="BG18" s="244"/>
      <c r="BH18" s="244"/>
      <c r="BI18" s="244"/>
      <c r="BJ18" s="244"/>
      <c r="BK18" s="244"/>
      <c r="BL18" s="244"/>
      <c r="BM18" s="244"/>
      <c r="BN18" s="244"/>
      <c r="BO18" s="244"/>
      <c r="BP18" s="244"/>
      <c r="BQ18" s="244"/>
      <c r="BR18" s="244"/>
      <c r="BS18" s="244"/>
      <c r="BT18" s="244"/>
      <c r="BU18" s="244"/>
      <c r="BV18" s="244"/>
    </row>
    <row r="19" spans="1:74" s="9" customFormat="1" ht="25" customHeight="1" x14ac:dyDescent="0.15">
      <c r="A19" s="244"/>
      <c r="B19" s="442"/>
      <c r="C19" s="440"/>
      <c r="D19" s="248" t="s">
        <v>39</v>
      </c>
      <c r="E19" s="445"/>
      <c r="F19" s="250">
        <v>44676</v>
      </c>
      <c r="G19" s="454"/>
      <c r="H19" s="451"/>
      <c r="I19" s="250">
        <v>44676</v>
      </c>
      <c r="J19" s="437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4"/>
      <c r="BA19" s="244"/>
      <c r="BB19" s="244"/>
      <c r="BC19" s="244"/>
      <c r="BD19" s="244"/>
      <c r="BE19" s="244"/>
      <c r="BF19" s="244"/>
      <c r="BG19" s="244"/>
      <c r="BH19" s="244"/>
      <c r="BI19" s="244"/>
      <c r="BJ19" s="244"/>
      <c r="BK19" s="244"/>
      <c r="BL19" s="244"/>
      <c r="BM19" s="244"/>
      <c r="BN19" s="244"/>
      <c r="BO19" s="244"/>
      <c r="BP19" s="244"/>
      <c r="BQ19" s="244"/>
      <c r="BR19" s="244"/>
      <c r="BS19" s="244"/>
      <c r="BT19" s="244"/>
      <c r="BU19" s="244"/>
      <c r="BV19" s="244"/>
    </row>
    <row r="20" spans="1:74" s="9" customFormat="1" ht="20" customHeight="1" x14ac:dyDescent="0.15">
      <c r="A20" s="244"/>
      <c r="B20" s="442"/>
      <c r="C20" s="440"/>
      <c r="D20" s="248" t="s">
        <v>40</v>
      </c>
      <c r="E20" s="251" t="s">
        <v>41</v>
      </c>
      <c r="F20" s="250">
        <v>44676</v>
      </c>
      <c r="G20" s="454"/>
      <c r="H20" s="451"/>
      <c r="I20" s="250">
        <v>44676</v>
      </c>
      <c r="J20" s="437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  <c r="AJ20" s="244"/>
      <c r="AK20" s="244"/>
      <c r="AL20" s="244"/>
      <c r="AM20" s="244"/>
      <c r="AN20" s="244"/>
      <c r="AO20" s="244"/>
      <c r="AP20" s="244"/>
      <c r="AQ20" s="244"/>
      <c r="AR20" s="244"/>
      <c r="AS20" s="244"/>
      <c r="AT20" s="244"/>
      <c r="AU20" s="244"/>
      <c r="AV20" s="244"/>
      <c r="AW20" s="244"/>
      <c r="AX20" s="244"/>
      <c r="AY20" s="244"/>
      <c r="AZ20" s="244"/>
      <c r="BA20" s="244"/>
      <c r="BB20" s="244"/>
      <c r="BC20" s="244"/>
      <c r="BD20" s="244"/>
      <c r="BE20" s="244"/>
      <c r="BF20" s="244"/>
      <c r="BG20" s="244"/>
      <c r="BH20" s="244"/>
      <c r="BI20" s="244"/>
      <c r="BJ20" s="244"/>
      <c r="BK20" s="244"/>
      <c r="BL20" s="244"/>
      <c r="BM20" s="244"/>
      <c r="BN20" s="244"/>
      <c r="BO20" s="244"/>
      <c r="BP20" s="244"/>
      <c r="BQ20" s="244"/>
      <c r="BR20" s="244"/>
      <c r="BS20" s="244"/>
      <c r="BT20" s="244"/>
      <c r="BU20" s="244"/>
      <c r="BV20" s="244"/>
    </row>
    <row r="21" spans="1:74" s="9" customFormat="1" ht="34" customHeight="1" x14ac:dyDescent="0.15">
      <c r="A21" s="244"/>
      <c r="B21" s="442"/>
      <c r="C21" s="440"/>
      <c r="D21" s="248" t="s">
        <v>337</v>
      </c>
      <c r="E21" s="252" t="s">
        <v>338</v>
      </c>
      <c r="F21" s="250">
        <v>44676</v>
      </c>
      <c r="G21" s="455"/>
      <c r="H21" s="451"/>
      <c r="I21" s="250">
        <v>44676</v>
      </c>
      <c r="J21" s="437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  <c r="AJ21" s="244"/>
      <c r="AK21" s="244"/>
      <c r="AL21" s="244"/>
      <c r="AM21" s="244"/>
      <c r="AN21" s="244"/>
      <c r="AO21" s="244"/>
      <c r="AP21" s="244"/>
      <c r="AQ21" s="244"/>
      <c r="AR21" s="244"/>
      <c r="AS21" s="244"/>
      <c r="AT21" s="244"/>
      <c r="AU21" s="244"/>
      <c r="AV21" s="244"/>
      <c r="AW21" s="244"/>
      <c r="AX21" s="244"/>
      <c r="AY21" s="244"/>
      <c r="AZ21" s="244"/>
      <c r="BA21" s="244"/>
      <c r="BB21" s="244"/>
      <c r="BC21" s="244"/>
      <c r="BD21" s="244"/>
      <c r="BE21" s="244"/>
      <c r="BF21" s="244"/>
      <c r="BG21" s="244"/>
      <c r="BH21" s="244"/>
      <c r="BI21" s="244"/>
      <c r="BJ21" s="244"/>
      <c r="BK21" s="244"/>
      <c r="BL21" s="244"/>
      <c r="BM21" s="244"/>
      <c r="BN21" s="244"/>
      <c r="BO21" s="244"/>
      <c r="BP21" s="244"/>
      <c r="BQ21" s="244"/>
      <c r="BR21" s="244"/>
      <c r="BS21" s="244"/>
      <c r="BT21" s="244"/>
      <c r="BU21" s="244"/>
      <c r="BV21" s="244"/>
    </row>
    <row r="22" spans="1:74" ht="23" customHeight="1" x14ac:dyDescent="0.15">
      <c r="B22" s="446" t="s">
        <v>42</v>
      </c>
      <c r="C22" s="450" t="s">
        <v>43</v>
      </c>
      <c r="D22" s="248" t="s">
        <v>44</v>
      </c>
      <c r="E22" s="251" t="s">
        <v>204</v>
      </c>
      <c r="F22" s="253">
        <v>44706</v>
      </c>
      <c r="G22" s="456" t="s">
        <v>45</v>
      </c>
      <c r="H22" s="451"/>
      <c r="I22" s="253">
        <v>44706</v>
      </c>
      <c r="J22" s="447" t="s">
        <v>46</v>
      </c>
    </row>
    <row r="23" spans="1:74" ht="44" customHeight="1" x14ac:dyDescent="0.15">
      <c r="B23" s="446"/>
      <c r="C23" s="450"/>
      <c r="D23" s="248" t="s">
        <v>47</v>
      </c>
      <c r="E23" s="251" t="s">
        <v>205</v>
      </c>
      <c r="F23" s="253">
        <v>44737</v>
      </c>
      <c r="G23" s="457"/>
      <c r="H23" s="451"/>
      <c r="I23" s="253">
        <v>44737</v>
      </c>
      <c r="J23" s="448"/>
    </row>
    <row r="24" spans="1:74" ht="28.25" customHeight="1" x14ac:dyDescent="0.15">
      <c r="B24" s="446"/>
      <c r="C24" s="450"/>
      <c r="D24" s="248" t="s">
        <v>48</v>
      </c>
      <c r="E24" s="251" t="s">
        <v>206</v>
      </c>
      <c r="F24" s="253">
        <v>44767</v>
      </c>
      <c r="G24" s="457"/>
      <c r="H24" s="451"/>
      <c r="I24" s="253">
        <v>44767</v>
      </c>
      <c r="J24" s="448"/>
    </row>
    <row r="25" spans="1:74" ht="27.5" customHeight="1" x14ac:dyDescent="0.15">
      <c r="B25" s="446"/>
      <c r="C25" s="450"/>
      <c r="D25" s="426" t="s">
        <v>336</v>
      </c>
      <c r="E25" s="438" t="s">
        <v>207</v>
      </c>
      <c r="F25" s="253">
        <v>44798</v>
      </c>
      <c r="G25" s="458"/>
      <c r="H25" s="451"/>
      <c r="I25" s="253">
        <v>44798</v>
      </c>
      <c r="J25" s="448"/>
    </row>
    <row r="26" spans="1:74" ht="63" customHeight="1" x14ac:dyDescent="0.15">
      <c r="B26" s="254" t="s">
        <v>49</v>
      </c>
      <c r="C26" s="450"/>
      <c r="D26" s="427"/>
      <c r="E26" s="439"/>
      <c r="F26" s="253">
        <v>44829</v>
      </c>
      <c r="G26" s="456" t="s">
        <v>50</v>
      </c>
      <c r="H26" s="451"/>
      <c r="I26" s="253">
        <v>44829</v>
      </c>
      <c r="J26" s="255" t="s">
        <v>51</v>
      </c>
    </row>
    <row r="27" spans="1:74" ht="49.25" customHeight="1" x14ac:dyDescent="0.15">
      <c r="B27" s="424" t="s">
        <v>52</v>
      </c>
      <c r="C27" s="460" t="s">
        <v>53</v>
      </c>
      <c r="D27" s="248" t="s">
        <v>54</v>
      </c>
      <c r="E27" s="251" t="s">
        <v>55</v>
      </c>
      <c r="F27" s="253">
        <v>44859</v>
      </c>
      <c r="G27" s="457"/>
      <c r="H27" s="451"/>
      <c r="I27" s="253">
        <v>44859</v>
      </c>
      <c r="J27" s="447" t="s">
        <v>56</v>
      </c>
    </row>
    <row r="28" spans="1:74" ht="49.25" customHeight="1" thickBot="1" x14ac:dyDescent="0.2">
      <c r="B28" s="425"/>
      <c r="C28" s="461"/>
      <c r="D28" s="256" t="s">
        <v>57</v>
      </c>
      <c r="E28" s="257" t="s">
        <v>58</v>
      </c>
      <c r="F28" s="258">
        <v>44920</v>
      </c>
      <c r="G28" s="459"/>
      <c r="H28" s="452"/>
      <c r="I28" s="258">
        <v>44920</v>
      </c>
      <c r="J28" s="449"/>
    </row>
    <row r="29" spans="1:74" s="242" customFormat="1" x14ac:dyDescent="0.15"/>
    <row r="30" spans="1:74" s="242" customFormat="1" x14ac:dyDescent="0.15"/>
    <row r="31" spans="1:74" s="242" customFormat="1" x14ac:dyDescent="0.15"/>
    <row r="32" spans="1:74" s="242" customFormat="1" x14ac:dyDescent="0.15"/>
    <row r="33" s="242" customFormat="1" x14ac:dyDescent="0.15"/>
    <row r="34" s="242" customFormat="1" x14ac:dyDescent="0.15"/>
    <row r="35" s="242" customFormat="1" x14ac:dyDescent="0.15"/>
    <row r="36" s="242" customFormat="1" x14ac:dyDescent="0.15"/>
    <row r="37" s="242" customFormat="1" x14ac:dyDescent="0.15"/>
    <row r="38" s="242" customFormat="1" x14ac:dyDescent="0.15"/>
    <row r="39" s="242" customFormat="1" x14ac:dyDescent="0.15"/>
    <row r="40" s="242" customFormat="1" x14ac:dyDescent="0.15"/>
    <row r="41" s="242" customFormat="1" x14ac:dyDescent="0.15"/>
    <row r="42" s="242" customFormat="1" x14ac:dyDescent="0.15"/>
    <row r="43" s="242" customFormat="1" x14ac:dyDescent="0.15"/>
    <row r="44" s="242" customFormat="1" x14ac:dyDescent="0.15"/>
    <row r="45" s="242" customFormat="1" x14ac:dyDescent="0.15"/>
    <row r="46" s="242" customFormat="1" x14ac:dyDescent="0.15"/>
    <row r="47" s="242" customFormat="1" x14ac:dyDescent="0.15"/>
    <row r="48" s="242" customFormat="1" x14ac:dyDescent="0.15"/>
    <row r="49" s="242" customFormat="1" x14ac:dyDescent="0.15"/>
    <row r="50" s="242" customFormat="1" x14ac:dyDescent="0.15"/>
    <row r="51" s="242" customFormat="1" x14ac:dyDescent="0.15"/>
    <row r="52" s="242" customFormat="1" x14ac:dyDescent="0.15"/>
    <row r="53" s="242" customFormat="1" x14ac:dyDescent="0.15"/>
    <row r="54" s="242" customFormat="1" x14ac:dyDescent="0.15"/>
    <row r="55" s="242" customFormat="1" x14ac:dyDescent="0.15"/>
    <row r="56" s="242" customFormat="1" x14ac:dyDescent="0.15"/>
    <row r="57" s="242" customFormat="1" x14ac:dyDescent="0.15"/>
    <row r="58" s="242" customFormat="1" x14ac:dyDescent="0.15"/>
    <row r="59" s="242" customFormat="1" x14ac:dyDescent="0.15"/>
    <row r="60" s="242" customFormat="1" x14ac:dyDescent="0.15"/>
    <row r="61" s="242" customFormat="1" x14ac:dyDescent="0.15"/>
    <row r="62" s="242" customFormat="1" x14ac:dyDescent="0.15"/>
    <row r="63" s="242" customFormat="1" x14ac:dyDescent="0.15"/>
    <row r="64" s="242" customFormat="1" x14ac:dyDescent="0.15"/>
    <row r="65" s="242" customFormat="1" x14ac:dyDescent="0.15"/>
    <row r="66" s="242" customFormat="1" x14ac:dyDescent="0.15"/>
    <row r="67" s="242" customFormat="1" x14ac:dyDescent="0.15"/>
    <row r="68" s="242" customFormat="1" x14ac:dyDescent="0.15"/>
    <row r="69" s="242" customFormat="1" x14ac:dyDescent="0.15"/>
    <row r="70" s="242" customFormat="1" x14ac:dyDescent="0.15"/>
    <row r="71" s="242" customFormat="1" x14ac:dyDescent="0.15"/>
    <row r="72" s="242" customFormat="1" x14ac:dyDescent="0.15"/>
    <row r="73" s="242" customFormat="1" x14ac:dyDescent="0.15"/>
    <row r="74" s="242" customFormat="1" x14ac:dyDescent="0.15"/>
    <row r="75" s="242" customFormat="1" x14ac:dyDescent="0.15"/>
    <row r="76" s="242" customFormat="1" x14ac:dyDescent="0.15"/>
    <row r="77" s="242" customFormat="1" x14ac:dyDescent="0.15"/>
    <row r="78" s="242" customFormat="1" x14ac:dyDescent="0.15"/>
    <row r="79" s="242" customFormat="1" x14ac:dyDescent="0.15"/>
    <row r="80" s="242" customFormat="1" x14ac:dyDescent="0.15"/>
    <row r="81" s="242" customFormat="1" x14ac:dyDescent="0.15"/>
    <row r="82" s="242" customFormat="1" x14ac:dyDescent="0.15"/>
    <row r="83" s="242" customFormat="1" x14ac:dyDescent="0.15"/>
    <row r="84" s="242" customFormat="1" x14ac:dyDescent="0.15"/>
    <row r="85" s="242" customFormat="1" x14ac:dyDescent="0.15"/>
    <row r="86" s="242" customFormat="1" x14ac:dyDescent="0.15"/>
    <row r="87" s="242" customFormat="1" x14ac:dyDescent="0.15"/>
    <row r="88" s="242" customFormat="1" x14ac:dyDescent="0.15"/>
    <row r="89" s="242" customFormat="1" x14ac:dyDescent="0.15"/>
    <row r="90" s="242" customFormat="1" x14ac:dyDescent="0.15"/>
    <row r="91" s="242" customFormat="1" x14ac:dyDescent="0.15"/>
    <row r="92" s="242" customFormat="1" x14ac:dyDescent="0.15"/>
    <row r="93" s="242" customFormat="1" x14ac:dyDescent="0.15"/>
    <row r="94" s="242" customFormat="1" x14ac:dyDescent="0.15"/>
    <row r="95" s="242" customFormat="1" x14ac:dyDescent="0.15"/>
    <row r="96" s="242" customFormat="1" x14ac:dyDescent="0.15"/>
    <row r="97" s="242" customFormat="1" x14ac:dyDescent="0.15"/>
    <row r="98" s="242" customFormat="1" x14ac:dyDescent="0.15"/>
    <row r="99" s="242" customFormat="1" x14ac:dyDescent="0.15"/>
    <row r="100" s="242" customFormat="1" x14ac:dyDescent="0.15"/>
    <row r="101" s="242" customFormat="1" x14ac:dyDescent="0.15"/>
    <row r="102" s="242" customFormat="1" x14ac:dyDescent="0.15"/>
    <row r="103" s="242" customFormat="1" x14ac:dyDescent="0.15"/>
    <row r="104" s="242" customFormat="1" x14ac:dyDescent="0.15"/>
    <row r="105" s="242" customFormat="1" x14ac:dyDescent="0.15"/>
    <row r="106" s="242" customFormat="1" x14ac:dyDescent="0.15"/>
    <row r="107" s="242" customFormat="1" x14ac:dyDescent="0.15"/>
    <row r="108" s="242" customFormat="1" x14ac:dyDescent="0.15"/>
    <row r="109" s="242" customFormat="1" x14ac:dyDescent="0.15"/>
    <row r="110" s="242" customFormat="1" x14ac:dyDescent="0.15"/>
    <row r="111" s="242" customFormat="1" x14ac:dyDescent="0.15"/>
    <row r="112" s="242" customFormat="1" x14ac:dyDescent="0.15"/>
    <row r="113" s="242" customFormat="1" x14ac:dyDescent="0.15"/>
    <row r="114" s="242" customFormat="1" x14ac:dyDescent="0.15"/>
    <row r="115" s="242" customFormat="1" x14ac:dyDescent="0.15"/>
    <row r="116" s="242" customFormat="1" x14ac:dyDescent="0.15"/>
    <row r="117" s="242" customFormat="1" x14ac:dyDescent="0.15"/>
    <row r="118" s="242" customFormat="1" x14ac:dyDescent="0.15"/>
    <row r="119" s="242" customFormat="1" x14ac:dyDescent="0.15"/>
    <row r="120" s="242" customFormat="1" x14ac:dyDescent="0.15"/>
    <row r="121" s="242" customFormat="1" x14ac:dyDescent="0.15"/>
    <row r="122" s="242" customFormat="1" x14ac:dyDescent="0.15"/>
    <row r="123" s="242" customFormat="1" x14ac:dyDescent="0.15"/>
    <row r="124" s="242" customFormat="1" x14ac:dyDescent="0.15"/>
    <row r="125" s="242" customFormat="1" x14ac:dyDescent="0.15"/>
    <row r="126" s="242" customFormat="1" x14ac:dyDescent="0.15"/>
    <row r="127" s="242" customFormat="1" x14ac:dyDescent="0.15"/>
    <row r="128" s="242" customFormat="1" x14ac:dyDescent="0.15"/>
    <row r="129" s="242" customFormat="1" x14ac:dyDescent="0.15"/>
    <row r="130" s="242" customFormat="1" x14ac:dyDescent="0.15"/>
    <row r="131" s="242" customFormat="1" x14ac:dyDescent="0.15"/>
    <row r="132" s="242" customFormat="1" x14ac:dyDescent="0.15"/>
    <row r="133" s="242" customFormat="1" x14ac:dyDescent="0.15"/>
    <row r="134" s="242" customFormat="1" x14ac:dyDescent="0.15"/>
    <row r="135" s="242" customFormat="1" x14ac:dyDescent="0.15"/>
    <row r="136" s="242" customFormat="1" x14ac:dyDescent="0.15"/>
    <row r="137" s="242" customFormat="1" x14ac:dyDescent="0.15"/>
    <row r="138" s="242" customFormat="1" x14ac:dyDescent="0.15"/>
    <row r="139" s="242" customFormat="1" x14ac:dyDescent="0.15"/>
    <row r="140" s="242" customFormat="1" x14ac:dyDescent="0.15"/>
    <row r="141" s="242" customFormat="1" x14ac:dyDescent="0.15"/>
    <row r="142" s="242" customFormat="1" x14ac:dyDescent="0.15"/>
    <row r="143" s="242" customFormat="1" x14ac:dyDescent="0.15"/>
    <row r="144" s="242" customFormat="1" x14ac:dyDescent="0.15"/>
    <row r="145" s="242" customFormat="1" x14ac:dyDescent="0.15"/>
    <row r="146" s="242" customFormat="1" x14ac:dyDescent="0.15"/>
    <row r="147" s="242" customFormat="1" x14ac:dyDescent="0.15"/>
    <row r="148" s="242" customFormat="1" x14ac:dyDescent="0.15"/>
    <row r="149" s="242" customFormat="1" x14ac:dyDescent="0.15"/>
    <row r="150" s="242" customFormat="1" x14ac:dyDescent="0.15"/>
    <row r="151" s="242" customFormat="1" x14ac:dyDescent="0.15"/>
    <row r="152" s="242" customFormat="1" x14ac:dyDescent="0.15"/>
    <row r="153" s="242" customFormat="1" x14ac:dyDescent="0.15"/>
    <row r="154" s="242" customFormat="1" x14ac:dyDescent="0.15"/>
    <row r="155" s="242" customFormat="1" x14ac:dyDescent="0.15"/>
    <row r="156" s="242" customFormat="1" x14ac:dyDescent="0.15"/>
    <row r="157" s="242" customFormat="1" x14ac:dyDescent="0.15"/>
    <row r="158" s="242" customFormat="1" x14ac:dyDescent="0.15"/>
    <row r="159" s="242" customFormat="1" x14ac:dyDescent="0.15"/>
    <row r="160" s="242" customFormat="1" x14ac:dyDescent="0.15"/>
    <row r="161" s="242" customFormat="1" x14ac:dyDescent="0.15"/>
    <row r="162" s="242" customFormat="1" x14ac:dyDescent="0.15"/>
    <row r="163" s="242" customFormat="1" x14ac:dyDescent="0.15"/>
    <row r="164" s="242" customFormat="1" x14ac:dyDescent="0.15"/>
    <row r="165" s="242" customFormat="1" x14ac:dyDescent="0.15"/>
    <row r="166" s="242" customFormat="1" x14ac:dyDescent="0.15"/>
    <row r="167" s="242" customFormat="1" x14ac:dyDescent="0.15"/>
    <row r="168" s="242" customFormat="1" x14ac:dyDescent="0.15"/>
    <row r="169" s="242" customFormat="1" x14ac:dyDescent="0.15"/>
    <row r="170" s="242" customFormat="1" x14ac:dyDescent="0.15"/>
    <row r="171" s="242" customFormat="1" x14ac:dyDescent="0.15"/>
    <row r="172" s="242" customFormat="1" x14ac:dyDescent="0.15"/>
    <row r="173" s="242" customFormat="1" x14ac:dyDescent="0.15"/>
    <row r="174" s="242" customFormat="1" x14ac:dyDescent="0.15"/>
    <row r="175" s="242" customFormat="1" x14ac:dyDescent="0.15"/>
    <row r="176" s="242" customFormat="1" x14ac:dyDescent="0.15"/>
    <row r="177" s="242" customFormat="1" x14ac:dyDescent="0.15"/>
    <row r="178" s="242" customFormat="1" x14ac:dyDescent="0.15"/>
    <row r="179" s="242" customFormat="1" x14ac:dyDescent="0.15"/>
    <row r="180" s="242" customFormat="1" x14ac:dyDescent="0.15"/>
    <row r="181" s="242" customFormat="1" x14ac:dyDescent="0.15"/>
    <row r="182" s="242" customFormat="1" x14ac:dyDescent="0.15"/>
    <row r="183" s="242" customFormat="1" x14ac:dyDescent="0.15"/>
    <row r="184" s="242" customFormat="1" x14ac:dyDescent="0.15"/>
    <row r="185" s="242" customFormat="1" x14ac:dyDescent="0.15"/>
    <row r="186" s="242" customFormat="1" x14ac:dyDescent="0.15"/>
    <row r="187" s="242" customFormat="1" x14ac:dyDescent="0.15"/>
    <row r="188" s="242" customFormat="1" x14ac:dyDescent="0.15"/>
    <row r="189" s="242" customFormat="1" x14ac:dyDescent="0.15"/>
    <row r="190" s="242" customFormat="1" x14ac:dyDescent="0.15"/>
    <row r="191" s="242" customFormat="1" x14ac:dyDescent="0.15"/>
    <row r="192" s="242" customFormat="1" x14ac:dyDescent="0.15"/>
    <row r="193" s="242" customFormat="1" x14ac:dyDescent="0.15"/>
    <row r="194" s="242" customFormat="1" x14ac:dyDescent="0.15"/>
    <row r="195" s="242" customFormat="1" x14ac:dyDescent="0.15"/>
    <row r="196" s="242" customFormat="1" x14ac:dyDescent="0.15"/>
    <row r="197" s="242" customFormat="1" x14ac:dyDescent="0.15"/>
    <row r="198" s="242" customFormat="1" x14ac:dyDescent="0.15"/>
    <row r="199" s="242" customFormat="1" x14ac:dyDescent="0.15"/>
    <row r="200" s="242" customFormat="1" x14ac:dyDescent="0.15"/>
    <row r="201" s="242" customFormat="1" x14ac:dyDescent="0.15"/>
    <row r="202" s="242" customFormat="1" x14ac:dyDescent="0.15"/>
    <row r="203" s="242" customFormat="1" x14ac:dyDescent="0.15"/>
    <row r="204" s="242" customFormat="1" x14ac:dyDescent="0.15"/>
    <row r="205" s="242" customFormat="1" x14ac:dyDescent="0.15"/>
    <row r="206" s="242" customFormat="1" x14ac:dyDescent="0.15"/>
    <row r="207" s="242" customFormat="1" x14ac:dyDescent="0.15"/>
    <row r="208" s="242" customFormat="1" x14ac:dyDescent="0.15"/>
    <row r="209" s="242" customFormat="1" x14ac:dyDescent="0.15"/>
    <row r="210" s="242" customFormat="1" x14ac:dyDescent="0.15"/>
    <row r="211" s="242" customFormat="1" x14ac:dyDescent="0.15"/>
    <row r="212" s="242" customFormat="1" x14ac:dyDescent="0.15"/>
    <row r="213" s="242" customFormat="1" x14ac:dyDescent="0.15"/>
    <row r="214" s="242" customFormat="1" x14ac:dyDescent="0.15"/>
    <row r="215" s="242" customFormat="1" x14ac:dyDescent="0.15"/>
    <row r="216" s="242" customFormat="1" x14ac:dyDescent="0.15"/>
    <row r="217" s="242" customFormat="1" x14ac:dyDescent="0.15"/>
    <row r="218" s="242" customFormat="1" x14ac:dyDescent="0.15"/>
    <row r="219" s="242" customFormat="1" x14ac:dyDescent="0.15"/>
    <row r="220" s="242" customFormat="1" x14ac:dyDescent="0.15"/>
    <row r="221" s="242" customFormat="1" x14ac:dyDescent="0.15"/>
    <row r="222" s="242" customFormat="1" x14ac:dyDescent="0.15"/>
    <row r="223" s="242" customFormat="1" x14ac:dyDescent="0.15"/>
    <row r="224" s="242" customFormat="1" x14ac:dyDescent="0.15"/>
    <row r="225" s="242" customFormat="1" x14ac:dyDescent="0.15"/>
    <row r="226" s="242" customFormat="1" x14ac:dyDescent="0.15"/>
    <row r="227" s="242" customFormat="1" x14ac:dyDescent="0.15"/>
    <row r="228" s="242" customFormat="1" x14ac:dyDescent="0.15"/>
    <row r="229" s="242" customFormat="1" x14ac:dyDescent="0.15"/>
    <row r="230" s="242" customFormat="1" x14ac:dyDescent="0.15"/>
    <row r="231" s="242" customFormat="1" x14ac:dyDescent="0.15"/>
    <row r="232" s="242" customFormat="1" x14ac:dyDescent="0.15"/>
    <row r="233" s="242" customFormat="1" x14ac:dyDescent="0.15"/>
    <row r="234" s="242" customFormat="1" x14ac:dyDescent="0.15"/>
    <row r="235" s="242" customFormat="1" x14ac:dyDescent="0.15"/>
    <row r="236" s="242" customFormat="1" x14ac:dyDescent="0.15"/>
    <row r="237" s="242" customFormat="1" x14ac:dyDescent="0.15"/>
    <row r="238" s="242" customFormat="1" x14ac:dyDescent="0.15"/>
    <row r="239" s="242" customFormat="1" x14ac:dyDescent="0.15"/>
    <row r="240" s="242" customFormat="1" x14ac:dyDescent="0.15"/>
    <row r="241" s="242" customFormat="1" x14ac:dyDescent="0.15"/>
    <row r="242" s="242" customFormat="1" x14ac:dyDescent="0.15"/>
    <row r="243" s="242" customFormat="1" x14ac:dyDescent="0.15"/>
    <row r="244" s="242" customFormat="1" x14ac:dyDescent="0.15"/>
    <row r="245" s="242" customFormat="1" x14ac:dyDescent="0.15"/>
    <row r="246" s="242" customFormat="1" x14ac:dyDescent="0.15"/>
    <row r="247" s="242" customFormat="1" x14ac:dyDescent="0.15"/>
    <row r="248" s="242" customFormat="1" x14ac:dyDescent="0.15"/>
    <row r="249" s="242" customFormat="1" x14ac:dyDescent="0.15"/>
    <row r="250" s="242" customFormat="1" x14ac:dyDescent="0.15"/>
    <row r="251" s="242" customFormat="1" x14ac:dyDescent="0.15"/>
    <row r="252" s="242" customFormat="1" x14ac:dyDescent="0.15"/>
    <row r="253" s="242" customFormat="1" x14ac:dyDescent="0.15"/>
    <row r="254" s="242" customFormat="1" x14ac:dyDescent="0.15"/>
    <row r="255" s="242" customFormat="1" x14ac:dyDescent="0.15"/>
    <row r="256" s="242" customFormat="1" x14ac:dyDescent="0.15"/>
    <row r="257" s="242" customFormat="1" x14ac:dyDescent="0.15"/>
    <row r="258" s="242" customFormat="1" x14ac:dyDescent="0.15"/>
    <row r="259" s="242" customFormat="1" x14ac:dyDescent="0.15"/>
    <row r="260" s="242" customFormat="1" x14ac:dyDescent="0.15"/>
    <row r="261" s="242" customFormat="1" x14ac:dyDescent="0.15"/>
    <row r="262" s="242" customFormat="1" x14ac:dyDescent="0.15"/>
    <row r="263" s="242" customFormat="1" x14ac:dyDescent="0.15"/>
    <row r="264" s="242" customFormat="1" x14ac:dyDescent="0.15"/>
    <row r="265" s="242" customFormat="1" x14ac:dyDescent="0.15"/>
    <row r="266" s="242" customFormat="1" x14ac:dyDescent="0.15"/>
    <row r="267" s="242" customFormat="1" x14ac:dyDescent="0.15"/>
    <row r="268" s="242" customFormat="1" x14ac:dyDescent="0.15"/>
    <row r="269" s="242" customFormat="1" x14ac:dyDescent="0.15"/>
    <row r="270" s="242" customFormat="1" x14ac:dyDescent="0.15"/>
    <row r="271" s="242" customFormat="1" x14ac:dyDescent="0.15"/>
    <row r="272" s="242" customFormat="1" x14ac:dyDescent="0.15"/>
    <row r="273" s="242" customFormat="1" x14ac:dyDescent="0.15"/>
    <row r="274" s="242" customFormat="1" x14ac:dyDescent="0.15"/>
    <row r="275" s="242" customFormat="1" x14ac:dyDescent="0.15"/>
    <row r="276" s="242" customFormat="1" x14ac:dyDescent="0.15"/>
    <row r="277" s="242" customFormat="1" x14ac:dyDescent="0.15"/>
    <row r="278" s="242" customFormat="1" x14ac:dyDescent="0.15"/>
    <row r="279" s="242" customFormat="1" x14ac:dyDescent="0.15"/>
    <row r="280" s="242" customFormat="1" x14ac:dyDescent="0.15"/>
    <row r="281" s="242" customFormat="1" x14ac:dyDescent="0.15"/>
    <row r="282" s="242" customFormat="1" x14ac:dyDescent="0.15"/>
    <row r="283" s="242" customFormat="1" x14ac:dyDescent="0.15"/>
    <row r="284" s="242" customFormat="1" x14ac:dyDescent="0.15"/>
    <row r="285" s="242" customFormat="1" x14ac:dyDescent="0.15"/>
    <row r="286" s="242" customFormat="1" x14ac:dyDescent="0.15"/>
    <row r="287" s="242" customFormat="1" x14ac:dyDescent="0.15"/>
    <row r="288" s="242" customFormat="1" x14ac:dyDescent="0.15"/>
    <row r="289" s="242" customFormat="1" x14ac:dyDescent="0.15"/>
    <row r="290" s="242" customFormat="1" x14ac:dyDescent="0.15"/>
    <row r="291" s="242" customFormat="1" x14ac:dyDescent="0.15"/>
    <row r="292" s="242" customFormat="1" x14ac:dyDescent="0.15"/>
    <row r="293" s="242" customFormat="1" x14ac:dyDescent="0.15"/>
    <row r="294" s="242" customFormat="1" x14ac:dyDescent="0.15"/>
    <row r="295" s="242" customFormat="1" x14ac:dyDescent="0.15"/>
    <row r="296" s="242" customFormat="1" x14ac:dyDescent="0.15"/>
    <row r="297" s="242" customFormat="1" x14ac:dyDescent="0.15"/>
    <row r="298" s="242" customFormat="1" x14ac:dyDescent="0.15"/>
    <row r="299" s="242" customFormat="1" x14ac:dyDescent="0.15"/>
    <row r="300" s="242" customFormat="1" x14ac:dyDescent="0.15"/>
    <row r="301" s="242" customFormat="1" x14ac:dyDescent="0.15"/>
    <row r="302" s="242" customFormat="1" x14ac:dyDescent="0.15"/>
    <row r="303" s="242" customFormat="1" x14ac:dyDescent="0.15"/>
    <row r="304" s="242" customFormat="1" x14ac:dyDescent="0.15"/>
    <row r="305" s="242" customFormat="1" x14ac:dyDescent="0.15"/>
    <row r="306" s="242" customFormat="1" x14ac:dyDescent="0.15"/>
    <row r="307" s="242" customFormat="1" x14ac:dyDescent="0.15"/>
    <row r="308" s="242" customFormat="1" x14ac:dyDescent="0.15"/>
    <row r="309" s="242" customFormat="1" x14ac:dyDescent="0.15"/>
    <row r="310" s="242" customFormat="1" x14ac:dyDescent="0.15"/>
    <row r="311" s="242" customFormat="1" x14ac:dyDescent="0.15"/>
    <row r="312" s="242" customFormat="1" x14ac:dyDescent="0.15"/>
    <row r="313" s="242" customFormat="1" x14ac:dyDescent="0.15"/>
    <row r="314" s="242" customFormat="1" x14ac:dyDescent="0.15"/>
    <row r="315" s="242" customFormat="1" x14ac:dyDescent="0.15"/>
    <row r="316" s="242" customFormat="1" x14ac:dyDescent="0.15"/>
    <row r="317" s="242" customFormat="1" x14ac:dyDescent="0.15"/>
    <row r="318" s="242" customFormat="1" x14ac:dyDescent="0.15"/>
    <row r="319" s="242" customFormat="1" x14ac:dyDescent="0.15"/>
    <row r="320" s="242" customFormat="1" x14ac:dyDescent="0.15"/>
    <row r="321" s="242" customFormat="1" x14ac:dyDescent="0.15"/>
    <row r="322" s="242" customFormat="1" x14ac:dyDescent="0.15"/>
    <row r="323" s="242" customFormat="1" x14ac:dyDescent="0.15"/>
    <row r="324" s="242" customFormat="1" x14ac:dyDescent="0.15"/>
    <row r="325" s="242" customFormat="1" x14ac:dyDescent="0.15"/>
    <row r="326" s="242" customFormat="1" x14ac:dyDescent="0.15"/>
    <row r="327" s="242" customFormat="1" x14ac:dyDescent="0.15"/>
    <row r="328" s="242" customFormat="1" x14ac:dyDescent="0.15"/>
    <row r="329" s="242" customFormat="1" x14ac:dyDescent="0.15"/>
    <row r="330" s="242" customFormat="1" x14ac:dyDescent="0.15"/>
    <row r="331" s="242" customFormat="1" x14ac:dyDescent="0.15"/>
    <row r="332" s="242" customFormat="1" x14ac:dyDescent="0.15"/>
    <row r="333" s="242" customFormat="1" x14ac:dyDescent="0.15"/>
    <row r="334" s="242" customFormat="1" x14ac:dyDescent="0.15"/>
    <row r="335" s="242" customFormat="1" x14ac:dyDescent="0.15"/>
    <row r="336" s="242" customFormat="1" x14ac:dyDescent="0.15"/>
    <row r="337" s="242" customFormat="1" x14ac:dyDescent="0.15"/>
    <row r="338" s="242" customFormat="1" x14ac:dyDescent="0.15"/>
    <row r="339" s="242" customFormat="1" x14ac:dyDescent="0.15"/>
    <row r="340" s="242" customFormat="1" x14ac:dyDescent="0.15"/>
    <row r="341" s="242" customFormat="1" x14ac:dyDescent="0.15"/>
    <row r="342" s="242" customFormat="1" x14ac:dyDescent="0.15"/>
    <row r="343" s="242" customFormat="1" x14ac:dyDescent="0.15"/>
    <row r="344" s="242" customFormat="1" x14ac:dyDescent="0.15"/>
    <row r="345" s="242" customFormat="1" x14ac:dyDescent="0.15"/>
    <row r="346" s="242" customFormat="1" x14ac:dyDescent="0.15"/>
    <row r="347" s="242" customFormat="1" x14ac:dyDescent="0.15"/>
    <row r="348" s="242" customFormat="1" x14ac:dyDescent="0.15"/>
    <row r="349" s="242" customFormat="1" x14ac:dyDescent="0.15"/>
    <row r="350" s="242" customFormat="1" x14ac:dyDescent="0.15"/>
    <row r="351" s="242" customFormat="1" x14ac:dyDescent="0.15"/>
    <row r="352" s="242" customFormat="1" x14ac:dyDescent="0.15"/>
    <row r="353" s="242" customFormat="1" x14ac:dyDescent="0.15"/>
    <row r="354" s="242" customFormat="1" x14ac:dyDescent="0.15"/>
    <row r="355" s="242" customFormat="1" x14ac:dyDescent="0.15"/>
    <row r="356" s="242" customFormat="1" x14ac:dyDescent="0.15"/>
    <row r="357" s="242" customFormat="1" x14ac:dyDescent="0.15"/>
    <row r="358" s="242" customFormat="1" x14ac:dyDescent="0.15"/>
    <row r="359" s="242" customFormat="1" x14ac:dyDescent="0.15"/>
    <row r="360" s="242" customFormat="1" x14ac:dyDescent="0.15"/>
    <row r="361" s="242" customFormat="1" x14ac:dyDescent="0.15"/>
    <row r="362" s="242" customFormat="1" x14ac:dyDescent="0.15"/>
    <row r="363" s="242" customFormat="1" x14ac:dyDescent="0.15"/>
    <row r="364" s="242" customFormat="1" x14ac:dyDescent="0.15"/>
    <row r="365" s="242" customFormat="1" x14ac:dyDescent="0.15"/>
    <row r="366" s="242" customFormat="1" x14ac:dyDescent="0.15"/>
    <row r="367" s="242" customFormat="1" x14ac:dyDescent="0.15"/>
    <row r="368" s="242" customFormat="1" x14ac:dyDescent="0.15"/>
    <row r="369" s="242" customFormat="1" x14ac:dyDescent="0.15"/>
    <row r="370" s="242" customFormat="1" x14ac:dyDescent="0.15"/>
    <row r="371" s="242" customFormat="1" x14ac:dyDescent="0.15"/>
    <row r="372" s="242" customFormat="1" x14ac:dyDescent="0.15"/>
    <row r="373" s="242" customFormat="1" x14ac:dyDescent="0.15"/>
    <row r="374" s="242" customFormat="1" x14ac:dyDescent="0.15"/>
    <row r="375" s="242" customFormat="1" x14ac:dyDescent="0.15"/>
    <row r="376" s="242" customFormat="1" x14ac:dyDescent="0.15"/>
    <row r="377" s="242" customFormat="1" x14ac:dyDescent="0.15"/>
    <row r="378" s="242" customFormat="1" x14ac:dyDescent="0.15"/>
    <row r="379" s="242" customFormat="1" x14ac:dyDescent="0.15"/>
    <row r="380" s="242" customFormat="1" x14ac:dyDescent="0.15"/>
    <row r="381" s="242" customFormat="1" x14ac:dyDescent="0.15"/>
    <row r="382" s="242" customFormat="1" x14ac:dyDescent="0.15"/>
    <row r="383" s="242" customFormat="1" x14ac:dyDescent="0.15"/>
    <row r="384" s="242" customFormat="1" x14ac:dyDescent="0.15"/>
    <row r="385" s="242" customFormat="1" x14ac:dyDescent="0.15"/>
    <row r="386" s="242" customFormat="1" x14ac:dyDescent="0.15"/>
    <row r="387" s="242" customFormat="1" x14ac:dyDescent="0.15"/>
    <row r="388" s="242" customFormat="1" x14ac:dyDescent="0.15"/>
    <row r="389" s="242" customFormat="1" x14ac:dyDescent="0.15"/>
    <row r="390" s="242" customFormat="1" x14ac:dyDescent="0.15"/>
    <row r="391" s="242" customFormat="1" x14ac:dyDescent="0.15"/>
    <row r="392" s="242" customFormat="1" x14ac:dyDescent="0.15"/>
    <row r="393" s="242" customFormat="1" x14ac:dyDescent="0.15"/>
    <row r="394" s="242" customFormat="1" x14ac:dyDescent="0.15"/>
    <row r="395" s="242" customFormat="1" x14ac:dyDescent="0.15"/>
    <row r="396" s="242" customFormat="1" x14ac:dyDescent="0.15"/>
    <row r="397" s="242" customFormat="1" x14ac:dyDescent="0.15"/>
    <row r="398" s="242" customFormat="1" x14ac:dyDescent="0.15"/>
    <row r="399" s="242" customFormat="1" x14ac:dyDescent="0.15"/>
    <row r="400" s="242" customFormat="1" x14ac:dyDescent="0.15"/>
    <row r="401" s="242" customFormat="1" x14ac:dyDescent="0.15"/>
    <row r="402" s="242" customFormat="1" x14ac:dyDescent="0.15"/>
    <row r="403" s="242" customFormat="1" x14ac:dyDescent="0.15"/>
    <row r="404" s="242" customFormat="1" x14ac:dyDescent="0.15"/>
    <row r="405" s="242" customFormat="1" x14ac:dyDescent="0.15"/>
    <row r="406" s="242" customFormat="1" x14ac:dyDescent="0.15"/>
    <row r="407" s="242" customFormat="1" x14ac:dyDescent="0.15"/>
    <row r="408" s="242" customFormat="1" x14ac:dyDescent="0.15"/>
    <row r="409" s="242" customFormat="1" x14ac:dyDescent="0.15"/>
    <row r="410" s="242" customFormat="1" x14ac:dyDescent="0.15"/>
    <row r="411" s="242" customFormat="1" x14ac:dyDescent="0.15"/>
    <row r="412" s="242" customFormat="1" x14ac:dyDescent="0.15"/>
    <row r="413" s="242" customFormat="1" x14ac:dyDescent="0.15"/>
    <row r="414" s="242" customFormat="1" x14ac:dyDescent="0.15"/>
    <row r="415" s="242" customFormat="1" x14ac:dyDescent="0.15"/>
    <row r="416" s="242" customFormat="1" x14ac:dyDescent="0.15"/>
    <row r="417" s="242" customFormat="1" x14ac:dyDescent="0.15"/>
    <row r="418" s="242" customFormat="1" x14ac:dyDescent="0.15"/>
    <row r="419" s="242" customFormat="1" x14ac:dyDescent="0.15"/>
    <row r="420" s="242" customFormat="1" x14ac:dyDescent="0.15"/>
    <row r="421" s="242" customFormat="1" x14ac:dyDescent="0.15"/>
    <row r="422" s="242" customFormat="1" x14ac:dyDescent="0.15"/>
    <row r="423" s="242" customFormat="1" x14ac:dyDescent="0.15"/>
    <row r="424" s="242" customFormat="1" x14ac:dyDescent="0.15"/>
    <row r="425" s="242" customFormat="1" x14ac:dyDescent="0.15"/>
    <row r="426" s="242" customFormat="1" x14ac:dyDescent="0.15"/>
    <row r="427" s="242" customFormat="1" x14ac:dyDescent="0.15"/>
    <row r="428" s="242" customFormat="1" x14ac:dyDescent="0.15"/>
    <row r="429" s="242" customFormat="1" x14ac:dyDescent="0.15"/>
    <row r="430" s="242" customFormat="1" x14ac:dyDescent="0.15"/>
    <row r="431" s="242" customFormat="1" x14ac:dyDescent="0.15"/>
    <row r="432" s="242" customFormat="1" x14ac:dyDescent="0.15"/>
    <row r="433" s="242" customFormat="1" x14ac:dyDescent="0.15"/>
  </sheetData>
  <mergeCells count="22">
    <mergeCell ref="G7:G21"/>
    <mergeCell ref="G22:G25"/>
    <mergeCell ref="G26:G28"/>
    <mergeCell ref="C27:C28"/>
    <mergeCell ref="E12:E14"/>
    <mergeCell ref="E15:E16"/>
    <mergeCell ref="B27:B28"/>
    <mergeCell ref="D25:D26"/>
    <mergeCell ref="B1:J5"/>
    <mergeCell ref="J7:J21"/>
    <mergeCell ref="E25:E26"/>
    <mergeCell ref="C17:C21"/>
    <mergeCell ref="B7:B21"/>
    <mergeCell ref="E8:E11"/>
    <mergeCell ref="E17:E19"/>
    <mergeCell ref="C12:C16"/>
    <mergeCell ref="C7:C11"/>
    <mergeCell ref="B22:B25"/>
    <mergeCell ref="J22:J25"/>
    <mergeCell ref="J27:J28"/>
    <mergeCell ref="C22:C26"/>
    <mergeCell ref="H7:H28"/>
  </mergeCells>
  <phoneticPr fontId="15" type="noConversion"/>
  <hyperlinks>
    <hyperlink ref="J7:J21" location="'$Preoperativa'!A1" display="$Preoperativa'!A1" xr:uid="{00000000-0004-0000-0200-000000000000}"/>
    <hyperlink ref="K1" location="Léame!A1" display="Regresar instructivo" xr:uid="{00000000-0004-0000-0200-000001000000}"/>
    <hyperlink ref="H7:H28" location="Responsables!A1" display="Responsables!A1" xr:uid="{00000000-0004-0000-0200-000002000000}"/>
    <hyperlink ref="J22:J25" location="'$Operativo'!A1" display="'$Operativo'!A1" xr:uid="{00000000-0004-0000-0200-000003000000}"/>
    <hyperlink ref="J26" location="'$Mantenimiento'!A1" display="'$Mantenimiento'!A1" xr:uid="{00000000-0004-0000-0200-000004000000}"/>
    <hyperlink ref="J27:J28" location="'$S&amp;E'!A1" display="'$S&amp;E'!A1" xr:uid="{00000000-0004-0000-0200-000005000000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J1:M8"/>
  <sheetViews>
    <sheetView topLeftCell="A26" zoomScale="98" zoomScaleNormal="98" zoomScalePageLayoutView="110" workbookViewId="0">
      <selection activeCell="A35" sqref="A35"/>
    </sheetView>
  </sheetViews>
  <sheetFormatPr baseColWidth="10" defaultColWidth="11.5" defaultRowHeight="15" x14ac:dyDescent="0.2"/>
  <cols>
    <col min="1" max="9" width="11.5" style="40"/>
    <col min="10" max="10" width="14.83203125" style="40" bestFit="1" customWidth="1"/>
    <col min="11" max="16384" width="11.5" style="40"/>
  </cols>
  <sheetData>
    <row r="1" spans="10:13" ht="16" thickBot="1" x14ac:dyDescent="0.25">
      <c r="M1" s="235" t="s">
        <v>59</v>
      </c>
    </row>
    <row r="2" spans="10:13" x14ac:dyDescent="0.2">
      <c r="J2" s="259" t="s">
        <v>60</v>
      </c>
      <c r="K2" s="260" t="s">
        <v>61</v>
      </c>
    </row>
    <row r="3" spans="10:13" x14ac:dyDescent="0.2">
      <c r="J3" s="55" t="s">
        <v>62</v>
      </c>
      <c r="K3" s="56" t="s">
        <v>63</v>
      </c>
    </row>
    <row r="4" spans="10:13" x14ac:dyDescent="0.2">
      <c r="J4" s="55" t="s">
        <v>64</v>
      </c>
      <c r="K4" s="56">
        <v>2</v>
      </c>
    </row>
    <row r="5" spans="10:13" ht="16" thickBot="1" x14ac:dyDescent="0.25">
      <c r="J5" s="57" t="s">
        <v>50</v>
      </c>
      <c r="K5" s="58" t="s">
        <v>65</v>
      </c>
    </row>
    <row r="8" spans="10:13" x14ac:dyDescent="0.2">
      <c r="J8" s="59" t="s">
        <v>66</v>
      </c>
      <c r="K8" s="60" t="s">
        <v>67</v>
      </c>
    </row>
  </sheetData>
  <hyperlinks>
    <hyperlink ref="M1" location="Léame!A1" display="Regresar a instructivo" xr:uid="{00000000-0004-0000-0300-000000000000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BV538"/>
  <sheetViews>
    <sheetView zoomScale="130" zoomScaleNormal="130" workbookViewId="0">
      <selection activeCell="B44" sqref="B44"/>
    </sheetView>
  </sheetViews>
  <sheetFormatPr baseColWidth="10" defaultColWidth="11.5" defaultRowHeight="16" x14ac:dyDescent="0.2"/>
  <cols>
    <col min="1" max="1" width="11.5" style="261"/>
    <col min="2" max="2" width="49.6640625" style="7" bestFit="1" customWidth="1"/>
    <col min="3" max="4" width="11.5" style="7"/>
    <col min="5" max="5" width="15.5" style="7" customWidth="1"/>
    <col min="6" max="6" width="17.5" style="7" bestFit="1" customWidth="1"/>
    <col min="7" max="7" width="27" style="7" customWidth="1"/>
    <col min="8" max="74" width="11.5" style="261"/>
    <col min="75" max="16384" width="11.5" style="7"/>
  </cols>
  <sheetData>
    <row r="1" spans="2:8" ht="64.5" customHeight="1" thickBot="1" x14ac:dyDescent="0.25">
      <c r="B1" s="471" t="s">
        <v>17</v>
      </c>
      <c r="C1" s="472"/>
      <c r="D1" s="472"/>
      <c r="E1" s="472"/>
      <c r="F1" s="472"/>
      <c r="G1" s="473"/>
    </row>
    <row r="2" spans="2:8" ht="35" thickBot="1" x14ac:dyDescent="0.25">
      <c r="B2" s="265" t="s">
        <v>68</v>
      </c>
      <c r="C2" s="266" t="s">
        <v>69</v>
      </c>
      <c r="D2" s="267" t="s">
        <v>70</v>
      </c>
      <c r="E2" s="267" t="s">
        <v>71</v>
      </c>
      <c r="F2" s="266" t="s">
        <v>72</v>
      </c>
      <c r="G2" s="268" t="s">
        <v>73</v>
      </c>
      <c r="H2" s="235" t="s">
        <v>10</v>
      </c>
    </row>
    <row r="3" spans="2:8" x14ac:dyDescent="0.2">
      <c r="B3" s="83" t="s">
        <v>74</v>
      </c>
      <c r="C3" s="84">
        <v>1</v>
      </c>
      <c r="D3" s="84">
        <v>12</v>
      </c>
      <c r="E3" s="85">
        <v>0.5</v>
      </c>
      <c r="F3" s="86">
        <v>8000000</v>
      </c>
      <c r="G3" s="87">
        <f>+C3*D3*E3*F3</f>
        <v>48000000</v>
      </c>
    </row>
    <row r="4" spans="2:8" x14ac:dyDescent="0.2">
      <c r="B4" s="72" t="s">
        <v>75</v>
      </c>
      <c r="C4" s="8">
        <v>1</v>
      </c>
      <c r="D4" s="8">
        <v>12</v>
      </c>
      <c r="E4" s="12">
        <v>1</v>
      </c>
      <c r="F4" s="11">
        <v>6900000</v>
      </c>
      <c r="G4" s="73">
        <f>+C4*D4*E4*F4</f>
        <v>82800000</v>
      </c>
    </row>
    <row r="5" spans="2:8" x14ac:dyDescent="0.2">
      <c r="B5" s="74" t="s">
        <v>76</v>
      </c>
      <c r="C5" s="8">
        <v>1</v>
      </c>
      <c r="D5" s="8">
        <v>12</v>
      </c>
      <c r="E5" s="12">
        <v>1</v>
      </c>
      <c r="F5" s="11">
        <v>6900000</v>
      </c>
      <c r="G5" s="73">
        <f t="shared" ref="G5:G12" si="0">+C5*D5*E5*F5</f>
        <v>82800000</v>
      </c>
    </row>
    <row r="6" spans="2:8" x14ac:dyDescent="0.2">
      <c r="B6" s="72" t="s">
        <v>208</v>
      </c>
      <c r="C6" s="8">
        <v>1</v>
      </c>
      <c r="D6" s="8">
        <v>12</v>
      </c>
      <c r="E6" s="12">
        <v>1</v>
      </c>
      <c r="F6" s="11">
        <v>6900000</v>
      </c>
      <c r="G6" s="73">
        <f t="shared" si="0"/>
        <v>82800000</v>
      </c>
    </row>
    <row r="7" spans="2:8" x14ac:dyDescent="0.2">
      <c r="B7" s="72" t="s">
        <v>143</v>
      </c>
      <c r="C7" s="8">
        <v>1</v>
      </c>
      <c r="D7" s="8">
        <v>12</v>
      </c>
      <c r="E7" s="12">
        <v>1</v>
      </c>
      <c r="F7" s="11">
        <v>6900000</v>
      </c>
      <c r="G7" s="73">
        <f t="shared" si="0"/>
        <v>82800000</v>
      </c>
    </row>
    <row r="8" spans="2:8" x14ac:dyDescent="0.2">
      <c r="B8" s="72" t="s">
        <v>209</v>
      </c>
      <c r="C8" s="8">
        <v>1</v>
      </c>
      <c r="D8" s="8">
        <v>12</v>
      </c>
      <c r="E8" s="12">
        <v>1</v>
      </c>
      <c r="F8" s="11">
        <v>6900000</v>
      </c>
      <c r="G8" s="73">
        <f t="shared" si="0"/>
        <v>82800000</v>
      </c>
    </row>
    <row r="9" spans="2:8" x14ac:dyDescent="0.2">
      <c r="B9" s="72" t="s">
        <v>210</v>
      </c>
      <c r="C9" s="8">
        <v>1</v>
      </c>
      <c r="D9" s="8">
        <v>12</v>
      </c>
      <c r="E9" s="12">
        <v>1</v>
      </c>
      <c r="F9" s="11">
        <v>2500000</v>
      </c>
      <c r="G9" s="73">
        <f t="shared" si="0"/>
        <v>30000000</v>
      </c>
    </row>
    <row r="10" spans="2:8" x14ac:dyDescent="0.2">
      <c r="B10" s="72" t="s">
        <v>211</v>
      </c>
      <c r="C10" s="8">
        <v>1</v>
      </c>
      <c r="D10" s="8">
        <v>12</v>
      </c>
      <c r="E10" s="12">
        <v>1</v>
      </c>
      <c r="F10" s="11">
        <v>1800000</v>
      </c>
      <c r="G10" s="73">
        <f t="shared" si="0"/>
        <v>21600000</v>
      </c>
    </row>
    <row r="11" spans="2:8" x14ac:dyDescent="0.2">
      <c r="B11" s="72" t="s">
        <v>78</v>
      </c>
      <c r="C11" s="8">
        <v>1</v>
      </c>
      <c r="D11" s="8">
        <v>12</v>
      </c>
      <c r="E11" s="12">
        <v>1</v>
      </c>
      <c r="F11" s="11">
        <v>3200000</v>
      </c>
      <c r="G11" s="73">
        <f t="shared" si="0"/>
        <v>38400000</v>
      </c>
    </row>
    <row r="12" spans="2:8" ht="17" thickBot="1" x14ac:dyDescent="0.25">
      <c r="B12" s="75" t="s">
        <v>79</v>
      </c>
      <c r="C12" s="76">
        <v>10</v>
      </c>
      <c r="D12" s="8">
        <v>8</v>
      </c>
      <c r="E12" s="12">
        <v>1</v>
      </c>
      <c r="F12" s="77">
        <v>1200000</v>
      </c>
      <c r="G12" s="78">
        <f t="shared" si="0"/>
        <v>96000000</v>
      </c>
    </row>
    <row r="13" spans="2:8" x14ac:dyDescent="0.2">
      <c r="B13" s="261"/>
      <c r="C13" s="261"/>
      <c r="D13" s="261"/>
      <c r="E13" s="261"/>
      <c r="F13" s="261"/>
      <c r="G13" s="261"/>
    </row>
    <row r="14" spans="2:8" ht="17" thickBot="1" x14ac:dyDescent="0.25">
      <c r="B14" s="261"/>
      <c r="C14" s="261"/>
      <c r="D14" s="261"/>
      <c r="E14" s="261"/>
      <c r="F14" s="261"/>
      <c r="G14" s="261"/>
    </row>
    <row r="15" spans="2:8" ht="31.5" customHeight="1" thickBot="1" x14ac:dyDescent="0.25">
      <c r="B15" s="468" t="s">
        <v>80</v>
      </c>
      <c r="C15" s="469"/>
      <c r="D15" s="469"/>
      <c r="E15" s="470"/>
      <c r="F15" s="261"/>
      <c r="G15" s="261"/>
    </row>
    <row r="16" spans="2:8" ht="22.5" customHeight="1" thickBot="1" x14ac:dyDescent="0.25">
      <c r="B16" s="463" t="s">
        <v>246</v>
      </c>
      <c r="C16" s="464"/>
      <c r="D16" s="464"/>
      <c r="E16" s="465"/>
      <c r="F16" s="263"/>
      <c r="G16" s="261"/>
    </row>
    <row r="17" spans="2:7" x14ac:dyDescent="0.2">
      <c r="B17" s="61"/>
      <c r="C17" s="62"/>
      <c r="D17" s="478" t="s">
        <v>247</v>
      </c>
      <c r="E17" s="479"/>
      <c r="F17" s="263"/>
      <c r="G17" s="261"/>
    </row>
    <row r="18" spans="2:7" x14ac:dyDescent="0.2">
      <c r="B18" s="63" t="s">
        <v>248</v>
      </c>
      <c r="C18" s="14">
        <v>2021</v>
      </c>
      <c r="D18" s="15" t="s">
        <v>81</v>
      </c>
      <c r="E18" s="64">
        <v>6800</v>
      </c>
      <c r="F18" s="263"/>
      <c r="G18" s="261"/>
    </row>
    <row r="19" spans="2:7" x14ac:dyDescent="0.2">
      <c r="B19" s="65" t="s">
        <v>249</v>
      </c>
      <c r="C19" s="16">
        <v>908526</v>
      </c>
      <c r="D19" s="15" t="s">
        <v>82</v>
      </c>
      <c r="E19" s="64">
        <v>18548</v>
      </c>
      <c r="F19" s="263"/>
      <c r="G19" s="261"/>
    </row>
    <row r="20" spans="2:7" x14ac:dyDescent="0.2">
      <c r="B20" s="63" t="s">
        <v>250</v>
      </c>
      <c r="C20" s="16">
        <v>106454</v>
      </c>
      <c r="D20" s="17" t="s">
        <v>83</v>
      </c>
      <c r="E20" s="64">
        <v>3000</v>
      </c>
      <c r="F20" s="263"/>
      <c r="G20" s="261"/>
    </row>
    <row r="21" spans="2:7" ht="29" x14ac:dyDescent="0.2">
      <c r="B21" s="66" t="s">
        <v>251</v>
      </c>
      <c r="C21" s="14">
        <v>30</v>
      </c>
      <c r="D21" s="17" t="s">
        <v>84</v>
      </c>
      <c r="E21" s="64">
        <v>0</v>
      </c>
      <c r="F21" s="263"/>
      <c r="G21" s="261"/>
    </row>
    <row r="22" spans="2:7" ht="29" x14ac:dyDescent="0.2">
      <c r="B22" s="67" t="s">
        <v>252</v>
      </c>
      <c r="C22" s="14">
        <v>8</v>
      </c>
      <c r="D22" s="17" t="s">
        <v>85</v>
      </c>
      <c r="E22" s="64">
        <v>0</v>
      </c>
      <c r="F22" s="263"/>
      <c r="G22" s="261"/>
    </row>
    <row r="23" spans="2:7" ht="17" thickBot="1" x14ac:dyDescent="0.25">
      <c r="B23" s="68"/>
      <c r="C23" s="69"/>
      <c r="D23" s="70" t="s">
        <v>86</v>
      </c>
      <c r="E23" s="71">
        <f>SUM(E18:E22)</f>
        <v>28348</v>
      </c>
      <c r="F23" s="263"/>
      <c r="G23" s="261"/>
    </row>
    <row r="24" spans="2:7" ht="17" thickBot="1" x14ac:dyDescent="0.25">
      <c r="B24" s="263"/>
      <c r="C24" s="263"/>
      <c r="D24" s="263"/>
      <c r="E24" s="263"/>
      <c r="F24" s="263"/>
      <c r="G24" s="261"/>
    </row>
    <row r="25" spans="2:7" ht="54" customHeight="1" x14ac:dyDescent="0.2">
      <c r="B25" s="480" t="s">
        <v>253</v>
      </c>
      <c r="C25" s="481"/>
      <c r="D25" s="482" t="s">
        <v>254</v>
      </c>
      <c r="E25" s="483"/>
      <c r="F25" s="263"/>
      <c r="G25" s="261"/>
    </row>
    <row r="26" spans="2:7" x14ac:dyDescent="0.2">
      <c r="B26" s="264" t="s">
        <v>87</v>
      </c>
      <c r="C26" s="18">
        <v>1</v>
      </c>
      <c r="D26" s="466">
        <f>C19</f>
        <v>908526</v>
      </c>
      <c r="E26" s="467"/>
      <c r="F26" s="263"/>
      <c r="G26" s="261"/>
    </row>
    <row r="27" spans="2:7" x14ac:dyDescent="0.2">
      <c r="B27" s="79" t="s">
        <v>255</v>
      </c>
      <c r="C27" s="18">
        <v>8.3299999999999999E-2</v>
      </c>
      <c r="D27" s="466">
        <f>$D$16*C27</f>
        <v>0</v>
      </c>
      <c r="E27" s="467"/>
      <c r="F27" s="263"/>
      <c r="G27" s="261"/>
    </row>
    <row r="28" spans="2:7" x14ac:dyDescent="0.2">
      <c r="B28" s="79" t="s">
        <v>256</v>
      </c>
      <c r="C28" s="18">
        <v>4.1700000000000001E-2</v>
      </c>
      <c r="D28" s="466">
        <f>$D$16*C28</f>
        <v>0</v>
      </c>
      <c r="E28" s="467"/>
      <c r="F28" s="263"/>
      <c r="G28" s="261"/>
    </row>
    <row r="29" spans="2:7" x14ac:dyDescent="0.2">
      <c r="B29" s="79" t="s">
        <v>257</v>
      </c>
      <c r="C29" s="18">
        <v>8.3299999999999999E-2</v>
      </c>
      <c r="D29" s="466">
        <f>$D$16*C29</f>
        <v>0</v>
      </c>
      <c r="E29" s="467"/>
      <c r="F29" s="263"/>
      <c r="G29" s="261"/>
    </row>
    <row r="30" spans="2:7" x14ac:dyDescent="0.2">
      <c r="B30" s="79" t="s">
        <v>258</v>
      </c>
      <c r="C30" s="18">
        <v>0.01</v>
      </c>
      <c r="D30" s="466">
        <f>$D$16*C30</f>
        <v>0</v>
      </c>
      <c r="E30" s="467"/>
      <c r="F30" s="263"/>
      <c r="G30" s="261"/>
    </row>
    <row r="31" spans="2:7" x14ac:dyDescent="0.2">
      <c r="B31" s="79" t="s">
        <v>259</v>
      </c>
      <c r="C31" s="18">
        <f>C20/C19</f>
        <v>0.11717221081179845</v>
      </c>
      <c r="D31" s="466">
        <f>C20</f>
        <v>106454</v>
      </c>
      <c r="E31" s="467"/>
      <c r="F31" s="263"/>
      <c r="G31" s="261"/>
    </row>
    <row r="32" spans="2:7" x14ac:dyDescent="0.2">
      <c r="B32" s="79" t="s">
        <v>260</v>
      </c>
      <c r="C32" s="18">
        <v>8.5000000000000006E-2</v>
      </c>
      <c r="D32" s="466">
        <f t="shared" ref="D32:D37" si="1">$D$16*C32</f>
        <v>0</v>
      </c>
      <c r="E32" s="467"/>
      <c r="F32" s="263"/>
      <c r="G32" s="261"/>
    </row>
    <row r="33" spans="2:7" x14ac:dyDescent="0.2">
      <c r="B33" s="79" t="s">
        <v>261</v>
      </c>
      <c r="C33" s="18">
        <v>6.9599999999999995E-2</v>
      </c>
      <c r="D33" s="466">
        <f t="shared" si="1"/>
        <v>0</v>
      </c>
      <c r="E33" s="467"/>
      <c r="F33" s="263"/>
      <c r="G33" s="261"/>
    </row>
    <row r="34" spans="2:7" x14ac:dyDescent="0.2">
      <c r="B34" s="79" t="s">
        <v>262</v>
      </c>
      <c r="C34" s="19">
        <v>0.12</v>
      </c>
      <c r="D34" s="466">
        <f t="shared" si="1"/>
        <v>0</v>
      </c>
      <c r="E34" s="467"/>
      <c r="F34" s="263"/>
      <c r="G34" s="261"/>
    </row>
    <row r="35" spans="2:7" x14ac:dyDescent="0.2">
      <c r="B35" s="79" t="s">
        <v>263</v>
      </c>
      <c r="C35" s="18">
        <v>0.02</v>
      </c>
      <c r="D35" s="466">
        <f t="shared" si="1"/>
        <v>0</v>
      </c>
      <c r="E35" s="467"/>
      <c r="F35" s="263"/>
      <c r="G35" s="261"/>
    </row>
    <row r="36" spans="2:7" x14ac:dyDescent="0.2">
      <c r="B36" s="79" t="s">
        <v>264</v>
      </c>
      <c r="C36" s="18">
        <v>0.03</v>
      </c>
      <c r="D36" s="466">
        <f t="shared" si="1"/>
        <v>0</v>
      </c>
      <c r="E36" s="467"/>
      <c r="F36" s="263"/>
      <c r="G36" s="261"/>
    </row>
    <row r="37" spans="2:7" x14ac:dyDescent="0.2">
      <c r="B37" s="79" t="s">
        <v>265</v>
      </c>
      <c r="C37" s="18">
        <v>0.04</v>
      </c>
      <c r="D37" s="466">
        <f t="shared" si="1"/>
        <v>0</v>
      </c>
      <c r="E37" s="467"/>
      <c r="F37" s="263"/>
      <c r="G37" s="261"/>
    </row>
    <row r="38" spans="2:7" x14ac:dyDescent="0.2">
      <c r="B38" s="79" t="s">
        <v>266</v>
      </c>
      <c r="C38" s="18">
        <f>D38/D26</f>
        <v>7.8005472600674057E-3</v>
      </c>
      <c r="D38" s="466">
        <f>E23/4</f>
        <v>7087</v>
      </c>
      <c r="E38" s="467"/>
      <c r="F38" s="263"/>
      <c r="G38" s="261"/>
    </row>
    <row r="39" spans="2:7" x14ac:dyDescent="0.2">
      <c r="B39" s="80"/>
      <c r="C39" s="18"/>
      <c r="D39" s="476"/>
      <c r="E39" s="477"/>
      <c r="F39" s="263"/>
      <c r="G39" s="261"/>
    </row>
    <row r="40" spans="2:7" ht="17" thickBot="1" x14ac:dyDescent="0.25">
      <c r="B40" s="81" t="s">
        <v>267</v>
      </c>
      <c r="C40" s="82">
        <f>SUM(C26:C38)</f>
        <v>1.707872758071866</v>
      </c>
      <c r="D40" s="474">
        <f>SUM(D26:E38)</f>
        <v>1022067</v>
      </c>
      <c r="E40" s="475"/>
      <c r="F40" s="263"/>
      <c r="G40" s="261"/>
    </row>
    <row r="41" spans="2:7" ht="17" thickBot="1" x14ac:dyDescent="0.25">
      <c r="B41" s="13"/>
      <c r="C41" s="13"/>
      <c r="D41" s="13"/>
      <c r="E41" s="13"/>
      <c r="F41" s="263"/>
      <c r="G41" s="261"/>
    </row>
    <row r="42" spans="2:7" ht="24.75" customHeight="1" thickBot="1" x14ac:dyDescent="0.25">
      <c r="B42" s="463" t="s">
        <v>268</v>
      </c>
      <c r="C42" s="464"/>
      <c r="D42" s="464"/>
      <c r="E42" s="464"/>
      <c r="F42" s="465"/>
      <c r="G42" s="261"/>
    </row>
    <row r="43" spans="2:7" x14ac:dyDescent="0.2">
      <c r="B43" s="88"/>
      <c r="C43" s="20" t="s">
        <v>270</v>
      </c>
      <c r="D43" s="20" t="s">
        <v>271</v>
      </c>
      <c r="E43" s="20" t="s">
        <v>272</v>
      </c>
      <c r="F43" s="236" t="s">
        <v>273</v>
      </c>
      <c r="G43" s="261"/>
    </row>
    <row r="44" spans="2:7" ht="17" thickBot="1" x14ac:dyDescent="0.25">
      <c r="B44" s="81" t="s">
        <v>269</v>
      </c>
      <c r="C44" s="89" t="s">
        <v>148</v>
      </c>
      <c r="D44" s="90">
        <f>(C19/C21)*1</f>
        <v>30284.2</v>
      </c>
      <c r="E44" s="82">
        <f>+$C$27</f>
        <v>8.3299999999999999E-2</v>
      </c>
      <c r="F44" s="91">
        <f>+E44*D44</f>
        <v>2522.6738599999999</v>
      </c>
      <c r="G44" s="261"/>
    </row>
    <row r="45" spans="2:7" s="261" customFormat="1" ht="256" customHeight="1" x14ac:dyDescent="0.2">
      <c r="B45" s="40"/>
      <c r="C45" s="40"/>
      <c r="D45" s="40"/>
      <c r="E45" s="40"/>
      <c r="F45" s="40"/>
    </row>
    <row r="46" spans="2:7" s="261" customFormat="1" x14ac:dyDescent="0.2">
      <c r="B46" s="262"/>
      <c r="C46" s="40"/>
      <c r="D46" s="40"/>
      <c r="E46" s="40"/>
      <c r="F46" s="40"/>
    </row>
    <row r="47" spans="2:7" s="261" customFormat="1" x14ac:dyDescent="0.2">
      <c r="B47" s="40"/>
      <c r="C47" s="40"/>
      <c r="D47" s="40"/>
      <c r="E47" s="40"/>
      <c r="F47" s="40"/>
    </row>
    <row r="48" spans="2:7" s="261" customFormat="1" x14ac:dyDescent="0.2"/>
    <row r="49" s="261" customFormat="1" x14ac:dyDescent="0.2"/>
    <row r="50" s="261" customFormat="1" x14ac:dyDescent="0.2"/>
    <row r="51" s="261" customFormat="1" x14ac:dyDescent="0.2"/>
    <row r="52" s="261" customFormat="1" x14ac:dyDescent="0.2"/>
    <row r="53" s="261" customFormat="1" x14ac:dyDescent="0.2"/>
    <row r="54" s="261" customFormat="1" x14ac:dyDescent="0.2"/>
    <row r="55" s="261" customFormat="1" x14ac:dyDescent="0.2"/>
    <row r="56" s="261" customFormat="1" x14ac:dyDescent="0.2"/>
    <row r="57" s="261" customFormat="1" x14ac:dyDescent="0.2"/>
    <row r="58" s="261" customFormat="1" x14ac:dyDescent="0.2"/>
    <row r="59" s="261" customFormat="1" x14ac:dyDescent="0.2"/>
    <row r="60" s="261" customFormat="1" x14ac:dyDescent="0.2"/>
    <row r="61" s="261" customFormat="1" x14ac:dyDescent="0.2"/>
    <row r="62" s="261" customFormat="1" x14ac:dyDescent="0.2"/>
    <row r="63" s="261" customFormat="1" x14ac:dyDescent="0.2"/>
    <row r="64" s="261" customFormat="1" x14ac:dyDescent="0.2"/>
    <row r="65" s="261" customFormat="1" x14ac:dyDescent="0.2"/>
    <row r="66" s="261" customFormat="1" x14ac:dyDescent="0.2"/>
    <row r="67" s="261" customFormat="1" x14ac:dyDescent="0.2"/>
    <row r="68" s="261" customFormat="1" x14ac:dyDescent="0.2"/>
    <row r="69" s="261" customFormat="1" x14ac:dyDescent="0.2"/>
    <row r="70" s="261" customFormat="1" x14ac:dyDescent="0.2"/>
    <row r="71" s="261" customFormat="1" x14ac:dyDescent="0.2"/>
    <row r="72" s="261" customFormat="1" x14ac:dyDescent="0.2"/>
    <row r="73" s="261" customFormat="1" x14ac:dyDescent="0.2"/>
    <row r="74" s="261" customFormat="1" x14ac:dyDescent="0.2"/>
    <row r="75" s="261" customFormat="1" x14ac:dyDescent="0.2"/>
    <row r="76" s="261" customFormat="1" x14ac:dyDescent="0.2"/>
    <row r="77" s="261" customFormat="1" x14ac:dyDescent="0.2"/>
    <row r="78" s="261" customFormat="1" x14ac:dyDescent="0.2"/>
    <row r="79" s="261" customFormat="1" x14ac:dyDescent="0.2"/>
    <row r="80" s="261" customFormat="1" x14ac:dyDescent="0.2"/>
    <row r="81" s="261" customFormat="1" x14ac:dyDescent="0.2"/>
    <row r="82" s="261" customFormat="1" x14ac:dyDescent="0.2"/>
    <row r="83" s="261" customFormat="1" x14ac:dyDescent="0.2"/>
    <row r="84" s="261" customFormat="1" x14ac:dyDescent="0.2"/>
    <row r="85" s="261" customFormat="1" x14ac:dyDescent="0.2"/>
    <row r="86" s="261" customFormat="1" x14ac:dyDescent="0.2"/>
    <row r="87" s="261" customFormat="1" x14ac:dyDescent="0.2"/>
    <row r="88" s="261" customFormat="1" x14ac:dyDescent="0.2"/>
    <row r="89" s="261" customFormat="1" x14ac:dyDescent="0.2"/>
    <row r="90" s="261" customFormat="1" x14ac:dyDescent="0.2"/>
    <row r="91" s="261" customFormat="1" x14ac:dyDescent="0.2"/>
    <row r="92" s="261" customFormat="1" x14ac:dyDescent="0.2"/>
    <row r="93" s="261" customFormat="1" x14ac:dyDescent="0.2"/>
    <row r="94" s="261" customFormat="1" x14ac:dyDescent="0.2"/>
    <row r="95" s="261" customFormat="1" x14ac:dyDescent="0.2"/>
    <row r="96" s="261" customFormat="1" x14ac:dyDescent="0.2"/>
    <row r="97" s="261" customFormat="1" x14ac:dyDescent="0.2"/>
    <row r="98" s="261" customFormat="1" x14ac:dyDescent="0.2"/>
    <row r="99" s="261" customFormat="1" x14ac:dyDescent="0.2"/>
    <row r="100" s="261" customFormat="1" x14ac:dyDescent="0.2"/>
    <row r="101" s="261" customFormat="1" x14ac:dyDescent="0.2"/>
    <row r="102" s="261" customFormat="1" x14ac:dyDescent="0.2"/>
    <row r="103" s="261" customFormat="1" x14ac:dyDescent="0.2"/>
    <row r="104" s="261" customFormat="1" x14ac:dyDescent="0.2"/>
    <row r="105" s="261" customFormat="1" x14ac:dyDescent="0.2"/>
    <row r="106" s="261" customFormat="1" x14ac:dyDescent="0.2"/>
    <row r="107" s="261" customFormat="1" x14ac:dyDescent="0.2"/>
    <row r="108" s="261" customFormat="1" x14ac:dyDescent="0.2"/>
    <row r="109" s="261" customFormat="1" x14ac:dyDescent="0.2"/>
    <row r="110" s="261" customFormat="1" x14ac:dyDescent="0.2"/>
    <row r="111" s="261" customFormat="1" x14ac:dyDescent="0.2"/>
    <row r="112" s="261" customFormat="1" x14ac:dyDescent="0.2"/>
    <row r="113" s="261" customFormat="1" x14ac:dyDescent="0.2"/>
    <row r="114" s="261" customFormat="1" x14ac:dyDescent="0.2"/>
    <row r="115" s="261" customFormat="1" x14ac:dyDescent="0.2"/>
    <row r="116" s="261" customFormat="1" x14ac:dyDescent="0.2"/>
    <row r="117" s="261" customFormat="1" x14ac:dyDescent="0.2"/>
    <row r="118" s="261" customFormat="1" x14ac:dyDescent="0.2"/>
    <row r="119" s="261" customFormat="1" x14ac:dyDescent="0.2"/>
    <row r="120" s="261" customFormat="1" x14ac:dyDescent="0.2"/>
    <row r="121" s="261" customFormat="1" x14ac:dyDescent="0.2"/>
    <row r="122" s="261" customFormat="1" x14ac:dyDescent="0.2"/>
    <row r="123" s="261" customFormat="1" x14ac:dyDescent="0.2"/>
    <row r="124" s="261" customFormat="1" x14ac:dyDescent="0.2"/>
    <row r="125" s="261" customFormat="1" x14ac:dyDescent="0.2"/>
    <row r="126" s="261" customFormat="1" x14ac:dyDescent="0.2"/>
    <row r="127" s="261" customFormat="1" x14ac:dyDescent="0.2"/>
    <row r="128" s="261" customFormat="1" x14ac:dyDescent="0.2"/>
    <row r="129" s="261" customFormat="1" x14ac:dyDescent="0.2"/>
    <row r="130" s="261" customFormat="1" x14ac:dyDescent="0.2"/>
    <row r="131" s="261" customFormat="1" x14ac:dyDescent="0.2"/>
    <row r="132" s="261" customFormat="1" x14ac:dyDescent="0.2"/>
    <row r="133" s="261" customFormat="1" x14ac:dyDescent="0.2"/>
    <row r="134" s="261" customFormat="1" x14ac:dyDescent="0.2"/>
    <row r="135" s="261" customFormat="1" x14ac:dyDescent="0.2"/>
    <row r="136" s="261" customFormat="1" x14ac:dyDescent="0.2"/>
    <row r="137" s="261" customFormat="1" x14ac:dyDescent="0.2"/>
    <row r="138" s="261" customFormat="1" x14ac:dyDescent="0.2"/>
    <row r="139" s="261" customFormat="1" x14ac:dyDescent="0.2"/>
    <row r="140" s="261" customFormat="1" x14ac:dyDescent="0.2"/>
    <row r="141" s="261" customFormat="1" x14ac:dyDescent="0.2"/>
    <row r="142" s="261" customFormat="1" x14ac:dyDescent="0.2"/>
    <row r="143" s="261" customFormat="1" x14ac:dyDescent="0.2"/>
    <row r="144" s="261" customFormat="1" x14ac:dyDescent="0.2"/>
    <row r="145" s="261" customFormat="1" x14ac:dyDescent="0.2"/>
    <row r="146" s="261" customFormat="1" x14ac:dyDescent="0.2"/>
    <row r="147" s="261" customFormat="1" x14ac:dyDescent="0.2"/>
    <row r="148" s="261" customFormat="1" x14ac:dyDescent="0.2"/>
    <row r="149" s="261" customFormat="1" x14ac:dyDescent="0.2"/>
    <row r="150" s="261" customFormat="1" x14ac:dyDescent="0.2"/>
    <row r="151" s="261" customFormat="1" x14ac:dyDescent="0.2"/>
    <row r="152" s="261" customFormat="1" x14ac:dyDescent="0.2"/>
    <row r="153" s="261" customFormat="1" x14ac:dyDescent="0.2"/>
    <row r="154" s="261" customFormat="1" x14ac:dyDescent="0.2"/>
    <row r="155" s="261" customFormat="1" x14ac:dyDescent="0.2"/>
    <row r="156" s="261" customFormat="1" x14ac:dyDescent="0.2"/>
    <row r="157" s="261" customFormat="1" x14ac:dyDescent="0.2"/>
    <row r="158" s="261" customFormat="1" x14ac:dyDescent="0.2"/>
    <row r="159" s="261" customFormat="1" x14ac:dyDescent="0.2"/>
    <row r="160" s="261" customFormat="1" x14ac:dyDescent="0.2"/>
    <row r="161" s="261" customFormat="1" x14ac:dyDescent="0.2"/>
    <row r="162" s="261" customFormat="1" x14ac:dyDescent="0.2"/>
    <row r="163" s="261" customFormat="1" x14ac:dyDescent="0.2"/>
    <row r="164" s="261" customFormat="1" x14ac:dyDescent="0.2"/>
    <row r="165" s="261" customFormat="1" x14ac:dyDescent="0.2"/>
    <row r="166" s="261" customFormat="1" x14ac:dyDescent="0.2"/>
    <row r="167" s="261" customFormat="1" x14ac:dyDescent="0.2"/>
    <row r="168" s="261" customFormat="1" x14ac:dyDescent="0.2"/>
    <row r="169" s="261" customFormat="1" x14ac:dyDescent="0.2"/>
    <row r="170" s="261" customFormat="1" x14ac:dyDescent="0.2"/>
    <row r="171" s="261" customFormat="1" x14ac:dyDescent="0.2"/>
    <row r="172" s="261" customFormat="1" x14ac:dyDescent="0.2"/>
    <row r="173" s="261" customFormat="1" x14ac:dyDescent="0.2"/>
    <row r="174" s="261" customFormat="1" x14ac:dyDescent="0.2"/>
    <row r="175" s="261" customFormat="1" x14ac:dyDescent="0.2"/>
    <row r="176" s="261" customFormat="1" x14ac:dyDescent="0.2"/>
    <row r="177" s="261" customFormat="1" x14ac:dyDescent="0.2"/>
    <row r="178" s="261" customFormat="1" x14ac:dyDescent="0.2"/>
    <row r="179" s="261" customFormat="1" x14ac:dyDescent="0.2"/>
    <row r="180" s="261" customFormat="1" x14ac:dyDescent="0.2"/>
    <row r="181" s="261" customFormat="1" x14ac:dyDescent="0.2"/>
    <row r="182" s="261" customFormat="1" x14ac:dyDescent="0.2"/>
    <row r="183" s="261" customFormat="1" x14ac:dyDescent="0.2"/>
    <row r="184" s="261" customFormat="1" x14ac:dyDescent="0.2"/>
    <row r="185" s="261" customFormat="1" x14ac:dyDescent="0.2"/>
    <row r="186" s="261" customFormat="1" x14ac:dyDescent="0.2"/>
    <row r="187" s="261" customFormat="1" x14ac:dyDescent="0.2"/>
    <row r="188" s="261" customFormat="1" x14ac:dyDescent="0.2"/>
    <row r="189" s="261" customFormat="1" x14ac:dyDescent="0.2"/>
    <row r="190" s="261" customFormat="1" x14ac:dyDescent="0.2"/>
    <row r="191" s="261" customFormat="1" x14ac:dyDescent="0.2"/>
    <row r="192" s="261" customFormat="1" x14ac:dyDescent="0.2"/>
    <row r="193" s="261" customFormat="1" x14ac:dyDescent="0.2"/>
    <row r="194" s="261" customFormat="1" x14ac:dyDescent="0.2"/>
    <row r="195" s="261" customFormat="1" x14ac:dyDescent="0.2"/>
    <row r="196" s="261" customFormat="1" x14ac:dyDescent="0.2"/>
    <row r="197" s="261" customFormat="1" x14ac:dyDescent="0.2"/>
    <row r="198" s="261" customFormat="1" x14ac:dyDescent="0.2"/>
    <row r="199" s="261" customFormat="1" x14ac:dyDescent="0.2"/>
    <row r="200" s="261" customFormat="1" x14ac:dyDescent="0.2"/>
    <row r="201" s="261" customFormat="1" x14ac:dyDescent="0.2"/>
    <row r="202" s="261" customFormat="1" x14ac:dyDescent="0.2"/>
    <row r="203" s="261" customFormat="1" x14ac:dyDescent="0.2"/>
    <row r="204" s="261" customFormat="1" x14ac:dyDescent="0.2"/>
    <row r="205" s="261" customFormat="1" x14ac:dyDescent="0.2"/>
    <row r="206" s="261" customFormat="1" x14ac:dyDescent="0.2"/>
    <row r="207" s="261" customFormat="1" x14ac:dyDescent="0.2"/>
    <row r="208" s="261" customFormat="1" x14ac:dyDescent="0.2"/>
    <row r="209" s="261" customFormat="1" x14ac:dyDescent="0.2"/>
    <row r="210" s="261" customFormat="1" x14ac:dyDescent="0.2"/>
    <row r="211" s="261" customFormat="1" x14ac:dyDescent="0.2"/>
    <row r="212" s="261" customFormat="1" x14ac:dyDescent="0.2"/>
    <row r="213" s="261" customFormat="1" x14ac:dyDescent="0.2"/>
    <row r="214" s="261" customFormat="1" x14ac:dyDescent="0.2"/>
    <row r="215" s="261" customFormat="1" x14ac:dyDescent="0.2"/>
    <row r="216" s="261" customFormat="1" x14ac:dyDescent="0.2"/>
    <row r="217" s="261" customFormat="1" x14ac:dyDescent="0.2"/>
    <row r="218" s="261" customFormat="1" x14ac:dyDescent="0.2"/>
    <row r="219" s="261" customFormat="1" x14ac:dyDescent="0.2"/>
    <row r="220" s="261" customFormat="1" x14ac:dyDescent="0.2"/>
    <row r="221" s="261" customFormat="1" x14ac:dyDescent="0.2"/>
    <row r="222" s="261" customFormat="1" x14ac:dyDescent="0.2"/>
    <row r="223" s="261" customFormat="1" x14ac:dyDescent="0.2"/>
    <row r="224" s="261" customFormat="1" x14ac:dyDescent="0.2"/>
    <row r="225" s="261" customFormat="1" x14ac:dyDescent="0.2"/>
    <row r="226" s="261" customFormat="1" x14ac:dyDescent="0.2"/>
    <row r="227" s="261" customFormat="1" x14ac:dyDescent="0.2"/>
    <row r="228" s="261" customFormat="1" x14ac:dyDescent="0.2"/>
    <row r="229" s="261" customFormat="1" x14ac:dyDescent="0.2"/>
    <row r="230" s="261" customFormat="1" x14ac:dyDescent="0.2"/>
    <row r="231" s="261" customFormat="1" x14ac:dyDescent="0.2"/>
    <row r="232" s="261" customFormat="1" x14ac:dyDescent="0.2"/>
    <row r="233" s="261" customFormat="1" x14ac:dyDescent="0.2"/>
    <row r="234" s="261" customFormat="1" x14ac:dyDescent="0.2"/>
    <row r="235" s="261" customFormat="1" x14ac:dyDescent="0.2"/>
    <row r="236" s="261" customFormat="1" x14ac:dyDescent="0.2"/>
    <row r="237" s="261" customFormat="1" x14ac:dyDescent="0.2"/>
    <row r="238" s="261" customFormat="1" x14ac:dyDescent="0.2"/>
    <row r="239" s="261" customFormat="1" x14ac:dyDescent="0.2"/>
    <row r="240" s="261" customFormat="1" x14ac:dyDescent="0.2"/>
    <row r="241" s="261" customFormat="1" x14ac:dyDescent="0.2"/>
    <row r="242" s="261" customFormat="1" x14ac:dyDescent="0.2"/>
    <row r="243" s="261" customFormat="1" x14ac:dyDescent="0.2"/>
    <row r="244" s="261" customFormat="1" x14ac:dyDescent="0.2"/>
    <row r="245" s="261" customFormat="1" x14ac:dyDescent="0.2"/>
    <row r="246" s="261" customFormat="1" x14ac:dyDescent="0.2"/>
    <row r="247" s="261" customFormat="1" x14ac:dyDescent="0.2"/>
    <row r="248" s="261" customFormat="1" x14ac:dyDescent="0.2"/>
    <row r="249" s="261" customFormat="1" x14ac:dyDescent="0.2"/>
    <row r="250" s="261" customFormat="1" x14ac:dyDescent="0.2"/>
    <row r="251" s="261" customFormat="1" x14ac:dyDescent="0.2"/>
    <row r="252" s="261" customFormat="1" x14ac:dyDescent="0.2"/>
    <row r="253" s="261" customFormat="1" x14ac:dyDescent="0.2"/>
    <row r="254" s="261" customFormat="1" x14ac:dyDescent="0.2"/>
    <row r="255" s="261" customFormat="1" x14ac:dyDescent="0.2"/>
    <row r="256" s="261" customFormat="1" x14ac:dyDescent="0.2"/>
    <row r="257" s="261" customFormat="1" x14ac:dyDescent="0.2"/>
    <row r="258" s="261" customFormat="1" x14ac:dyDescent="0.2"/>
    <row r="259" s="261" customFormat="1" x14ac:dyDescent="0.2"/>
    <row r="260" s="261" customFormat="1" x14ac:dyDescent="0.2"/>
    <row r="261" s="261" customFormat="1" x14ac:dyDescent="0.2"/>
    <row r="262" s="261" customFormat="1" x14ac:dyDescent="0.2"/>
    <row r="263" s="261" customFormat="1" x14ac:dyDescent="0.2"/>
    <row r="264" s="261" customFormat="1" x14ac:dyDescent="0.2"/>
    <row r="265" s="261" customFormat="1" x14ac:dyDescent="0.2"/>
    <row r="266" s="261" customFormat="1" x14ac:dyDescent="0.2"/>
    <row r="267" s="261" customFormat="1" x14ac:dyDescent="0.2"/>
    <row r="268" s="261" customFormat="1" x14ac:dyDescent="0.2"/>
    <row r="269" s="261" customFormat="1" x14ac:dyDescent="0.2"/>
    <row r="270" s="261" customFormat="1" x14ac:dyDescent="0.2"/>
    <row r="271" s="261" customFormat="1" x14ac:dyDescent="0.2"/>
    <row r="272" s="261" customFormat="1" x14ac:dyDescent="0.2"/>
    <row r="273" s="261" customFormat="1" x14ac:dyDescent="0.2"/>
    <row r="274" s="261" customFormat="1" x14ac:dyDescent="0.2"/>
    <row r="275" s="261" customFormat="1" x14ac:dyDescent="0.2"/>
    <row r="276" s="261" customFormat="1" x14ac:dyDescent="0.2"/>
    <row r="277" s="261" customFormat="1" x14ac:dyDescent="0.2"/>
    <row r="278" s="261" customFormat="1" x14ac:dyDescent="0.2"/>
    <row r="279" s="261" customFormat="1" x14ac:dyDescent="0.2"/>
    <row r="280" s="261" customFormat="1" x14ac:dyDescent="0.2"/>
    <row r="281" s="261" customFormat="1" x14ac:dyDescent="0.2"/>
    <row r="282" s="261" customFormat="1" x14ac:dyDescent="0.2"/>
    <row r="283" s="261" customFormat="1" x14ac:dyDescent="0.2"/>
    <row r="284" s="261" customFormat="1" x14ac:dyDescent="0.2"/>
    <row r="285" s="261" customFormat="1" x14ac:dyDescent="0.2"/>
    <row r="286" s="261" customFormat="1" x14ac:dyDescent="0.2"/>
    <row r="287" s="261" customFormat="1" x14ac:dyDescent="0.2"/>
    <row r="288" s="261" customFormat="1" x14ac:dyDescent="0.2"/>
    <row r="289" s="261" customFormat="1" x14ac:dyDescent="0.2"/>
    <row r="290" s="261" customFormat="1" x14ac:dyDescent="0.2"/>
    <row r="291" s="261" customFormat="1" x14ac:dyDescent="0.2"/>
    <row r="292" s="261" customFormat="1" x14ac:dyDescent="0.2"/>
    <row r="293" s="261" customFormat="1" x14ac:dyDescent="0.2"/>
    <row r="294" s="261" customFormat="1" x14ac:dyDescent="0.2"/>
    <row r="295" s="261" customFormat="1" x14ac:dyDescent="0.2"/>
    <row r="296" s="261" customFormat="1" x14ac:dyDescent="0.2"/>
    <row r="297" s="261" customFormat="1" x14ac:dyDescent="0.2"/>
    <row r="298" s="261" customFormat="1" x14ac:dyDescent="0.2"/>
    <row r="299" s="261" customFormat="1" x14ac:dyDescent="0.2"/>
    <row r="300" s="261" customFormat="1" x14ac:dyDescent="0.2"/>
    <row r="301" s="261" customFormat="1" x14ac:dyDescent="0.2"/>
    <row r="302" s="261" customFormat="1" x14ac:dyDescent="0.2"/>
    <row r="303" s="261" customFormat="1" x14ac:dyDescent="0.2"/>
    <row r="304" s="261" customFormat="1" x14ac:dyDescent="0.2"/>
    <row r="305" s="261" customFormat="1" x14ac:dyDescent="0.2"/>
    <row r="306" s="261" customFormat="1" x14ac:dyDescent="0.2"/>
    <row r="307" s="261" customFormat="1" x14ac:dyDescent="0.2"/>
    <row r="308" s="261" customFormat="1" x14ac:dyDescent="0.2"/>
    <row r="309" s="261" customFormat="1" x14ac:dyDescent="0.2"/>
    <row r="310" s="261" customFormat="1" x14ac:dyDescent="0.2"/>
    <row r="311" s="261" customFormat="1" x14ac:dyDescent="0.2"/>
    <row r="312" s="261" customFormat="1" x14ac:dyDescent="0.2"/>
    <row r="313" s="261" customFormat="1" x14ac:dyDescent="0.2"/>
    <row r="314" s="261" customFormat="1" x14ac:dyDescent="0.2"/>
    <row r="315" s="261" customFormat="1" x14ac:dyDescent="0.2"/>
    <row r="316" s="261" customFormat="1" x14ac:dyDescent="0.2"/>
    <row r="317" s="261" customFormat="1" x14ac:dyDescent="0.2"/>
    <row r="318" s="261" customFormat="1" x14ac:dyDescent="0.2"/>
    <row r="319" s="261" customFormat="1" x14ac:dyDescent="0.2"/>
    <row r="320" s="261" customFormat="1" x14ac:dyDescent="0.2"/>
    <row r="321" s="261" customFormat="1" x14ac:dyDescent="0.2"/>
    <row r="322" s="261" customFormat="1" x14ac:dyDescent="0.2"/>
    <row r="323" s="261" customFormat="1" x14ac:dyDescent="0.2"/>
    <row r="324" s="261" customFormat="1" x14ac:dyDescent="0.2"/>
    <row r="325" s="261" customFormat="1" x14ac:dyDescent="0.2"/>
    <row r="326" s="261" customFormat="1" x14ac:dyDescent="0.2"/>
    <row r="327" s="261" customFormat="1" x14ac:dyDescent="0.2"/>
    <row r="328" s="261" customFormat="1" x14ac:dyDescent="0.2"/>
    <row r="329" s="261" customFormat="1" x14ac:dyDescent="0.2"/>
    <row r="330" s="261" customFormat="1" x14ac:dyDescent="0.2"/>
    <row r="331" s="261" customFormat="1" x14ac:dyDescent="0.2"/>
    <row r="332" s="261" customFormat="1" x14ac:dyDescent="0.2"/>
    <row r="333" s="261" customFormat="1" x14ac:dyDescent="0.2"/>
    <row r="334" s="261" customFormat="1" x14ac:dyDescent="0.2"/>
    <row r="335" s="261" customFormat="1" x14ac:dyDescent="0.2"/>
    <row r="336" s="261" customFormat="1" x14ac:dyDescent="0.2"/>
    <row r="337" s="261" customFormat="1" x14ac:dyDescent="0.2"/>
    <row r="338" s="261" customFormat="1" x14ac:dyDescent="0.2"/>
    <row r="339" s="261" customFormat="1" x14ac:dyDescent="0.2"/>
    <row r="340" s="261" customFormat="1" x14ac:dyDescent="0.2"/>
    <row r="341" s="261" customFormat="1" x14ac:dyDescent="0.2"/>
    <row r="342" s="261" customFormat="1" x14ac:dyDescent="0.2"/>
    <row r="343" s="261" customFormat="1" x14ac:dyDescent="0.2"/>
    <row r="344" s="261" customFormat="1" x14ac:dyDescent="0.2"/>
    <row r="345" s="261" customFormat="1" x14ac:dyDescent="0.2"/>
    <row r="346" s="261" customFormat="1" x14ac:dyDescent="0.2"/>
    <row r="347" s="261" customFormat="1" x14ac:dyDescent="0.2"/>
    <row r="348" s="261" customFormat="1" x14ac:dyDescent="0.2"/>
    <row r="349" s="261" customFormat="1" x14ac:dyDescent="0.2"/>
    <row r="350" s="261" customFormat="1" x14ac:dyDescent="0.2"/>
    <row r="351" s="261" customFormat="1" x14ac:dyDescent="0.2"/>
    <row r="352" s="261" customFormat="1" x14ac:dyDescent="0.2"/>
    <row r="353" s="261" customFormat="1" x14ac:dyDescent="0.2"/>
    <row r="354" s="261" customFormat="1" x14ac:dyDescent="0.2"/>
    <row r="355" s="261" customFormat="1" x14ac:dyDescent="0.2"/>
    <row r="356" s="261" customFormat="1" x14ac:dyDescent="0.2"/>
    <row r="357" s="261" customFormat="1" x14ac:dyDescent="0.2"/>
    <row r="358" s="261" customFormat="1" x14ac:dyDescent="0.2"/>
    <row r="359" s="261" customFormat="1" x14ac:dyDescent="0.2"/>
    <row r="360" s="261" customFormat="1" x14ac:dyDescent="0.2"/>
    <row r="361" s="261" customFormat="1" x14ac:dyDescent="0.2"/>
    <row r="362" s="261" customFormat="1" x14ac:dyDescent="0.2"/>
    <row r="363" s="261" customFormat="1" x14ac:dyDescent="0.2"/>
    <row r="364" s="261" customFormat="1" x14ac:dyDescent="0.2"/>
    <row r="365" s="261" customFormat="1" x14ac:dyDescent="0.2"/>
    <row r="366" s="261" customFormat="1" x14ac:dyDescent="0.2"/>
    <row r="367" s="261" customFormat="1" x14ac:dyDescent="0.2"/>
    <row r="368" s="261" customFormat="1" x14ac:dyDescent="0.2"/>
    <row r="369" s="261" customFormat="1" x14ac:dyDescent="0.2"/>
    <row r="370" s="261" customFormat="1" x14ac:dyDescent="0.2"/>
    <row r="371" s="261" customFormat="1" x14ac:dyDescent="0.2"/>
    <row r="372" s="261" customFormat="1" x14ac:dyDescent="0.2"/>
    <row r="373" s="261" customFormat="1" x14ac:dyDescent="0.2"/>
    <row r="374" s="261" customFormat="1" x14ac:dyDescent="0.2"/>
    <row r="375" s="261" customFormat="1" x14ac:dyDescent="0.2"/>
    <row r="376" s="261" customFormat="1" x14ac:dyDescent="0.2"/>
    <row r="377" s="261" customFormat="1" x14ac:dyDescent="0.2"/>
    <row r="378" s="261" customFormat="1" x14ac:dyDescent="0.2"/>
    <row r="379" s="261" customFormat="1" x14ac:dyDescent="0.2"/>
    <row r="380" s="261" customFormat="1" x14ac:dyDescent="0.2"/>
    <row r="381" s="261" customFormat="1" x14ac:dyDescent="0.2"/>
    <row r="382" s="261" customFormat="1" x14ac:dyDescent="0.2"/>
    <row r="383" s="261" customFormat="1" x14ac:dyDescent="0.2"/>
    <row r="384" s="261" customFormat="1" x14ac:dyDescent="0.2"/>
    <row r="385" s="261" customFormat="1" x14ac:dyDescent="0.2"/>
    <row r="386" s="261" customFormat="1" x14ac:dyDescent="0.2"/>
    <row r="387" s="261" customFormat="1" x14ac:dyDescent="0.2"/>
    <row r="388" s="261" customFormat="1" x14ac:dyDescent="0.2"/>
    <row r="389" s="261" customFormat="1" x14ac:dyDescent="0.2"/>
    <row r="390" s="261" customFormat="1" x14ac:dyDescent="0.2"/>
    <row r="391" s="261" customFormat="1" x14ac:dyDescent="0.2"/>
    <row r="392" s="261" customFormat="1" x14ac:dyDescent="0.2"/>
    <row r="393" s="261" customFormat="1" x14ac:dyDescent="0.2"/>
    <row r="394" s="261" customFormat="1" x14ac:dyDescent="0.2"/>
    <row r="395" s="261" customFormat="1" x14ac:dyDescent="0.2"/>
    <row r="396" s="261" customFormat="1" x14ac:dyDescent="0.2"/>
    <row r="397" s="261" customFormat="1" x14ac:dyDescent="0.2"/>
    <row r="398" s="261" customFormat="1" x14ac:dyDescent="0.2"/>
    <row r="399" s="261" customFormat="1" x14ac:dyDescent="0.2"/>
    <row r="400" s="261" customFormat="1" x14ac:dyDescent="0.2"/>
    <row r="401" s="261" customFormat="1" x14ac:dyDescent="0.2"/>
    <row r="402" s="261" customFormat="1" x14ac:dyDescent="0.2"/>
    <row r="403" s="261" customFormat="1" x14ac:dyDescent="0.2"/>
    <row r="404" s="261" customFormat="1" x14ac:dyDescent="0.2"/>
    <row r="405" s="261" customFormat="1" x14ac:dyDescent="0.2"/>
    <row r="406" s="261" customFormat="1" x14ac:dyDescent="0.2"/>
    <row r="407" s="261" customFormat="1" x14ac:dyDescent="0.2"/>
    <row r="408" s="261" customFormat="1" x14ac:dyDescent="0.2"/>
    <row r="409" s="261" customFormat="1" x14ac:dyDescent="0.2"/>
    <row r="410" s="261" customFormat="1" x14ac:dyDescent="0.2"/>
    <row r="411" s="261" customFormat="1" x14ac:dyDescent="0.2"/>
    <row r="412" s="261" customFormat="1" x14ac:dyDescent="0.2"/>
    <row r="413" s="261" customFormat="1" x14ac:dyDescent="0.2"/>
    <row r="414" s="261" customFormat="1" x14ac:dyDescent="0.2"/>
    <row r="415" s="261" customFormat="1" x14ac:dyDescent="0.2"/>
    <row r="416" s="261" customFormat="1" x14ac:dyDescent="0.2"/>
    <row r="417" s="261" customFormat="1" x14ac:dyDescent="0.2"/>
    <row r="418" s="261" customFormat="1" x14ac:dyDescent="0.2"/>
    <row r="419" s="261" customFormat="1" x14ac:dyDescent="0.2"/>
    <row r="420" s="261" customFormat="1" x14ac:dyDescent="0.2"/>
    <row r="421" s="261" customFormat="1" x14ac:dyDescent="0.2"/>
    <row r="422" s="261" customFormat="1" x14ac:dyDescent="0.2"/>
    <row r="423" s="261" customFormat="1" x14ac:dyDescent="0.2"/>
    <row r="424" s="261" customFormat="1" x14ac:dyDescent="0.2"/>
    <row r="425" s="261" customFormat="1" x14ac:dyDescent="0.2"/>
    <row r="426" s="261" customFormat="1" x14ac:dyDescent="0.2"/>
    <row r="427" s="261" customFormat="1" x14ac:dyDescent="0.2"/>
    <row r="428" s="261" customFormat="1" x14ac:dyDescent="0.2"/>
    <row r="429" s="261" customFormat="1" x14ac:dyDescent="0.2"/>
    <row r="430" s="261" customFormat="1" x14ac:dyDescent="0.2"/>
    <row r="431" s="261" customFormat="1" x14ac:dyDescent="0.2"/>
    <row r="432" s="261" customFormat="1" x14ac:dyDescent="0.2"/>
    <row r="433" s="261" customFormat="1" x14ac:dyDescent="0.2"/>
    <row r="434" s="261" customFormat="1" x14ac:dyDescent="0.2"/>
    <row r="435" s="261" customFormat="1" x14ac:dyDescent="0.2"/>
    <row r="436" s="261" customFormat="1" x14ac:dyDescent="0.2"/>
    <row r="437" s="261" customFormat="1" x14ac:dyDescent="0.2"/>
    <row r="438" s="261" customFormat="1" x14ac:dyDescent="0.2"/>
    <row r="439" s="261" customFormat="1" x14ac:dyDescent="0.2"/>
    <row r="440" s="261" customFormat="1" x14ac:dyDescent="0.2"/>
    <row r="441" s="261" customFormat="1" x14ac:dyDescent="0.2"/>
    <row r="442" s="261" customFormat="1" x14ac:dyDescent="0.2"/>
    <row r="443" s="261" customFormat="1" x14ac:dyDescent="0.2"/>
    <row r="444" s="261" customFormat="1" x14ac:dyDescent="0.2"/>
    <row r="445" s="261" customFormat="1" x14ac:dyDescent="0.2"/>
    <row r="446" s="261" customFormat="1" x14ac:dyDescent="0.2"/>
    <row r="447" s="261" customFormat="1" x14ac:dyDescent="0.2"/>
    <row r="448" s="261" customFormat="1" x14ac:dyDescent="0.2"/>
    <row r="449" s="261" customFormat="1" x14ac:dyDescent="0.2"/>
    <row r="450" s="261" customFormat="1" x14ac:dyDescent="0.2"/>
    <row r="451" s="261" customFormat="1" x14ac:dyDescent="0.2"/>
    <row r="452" s="261" customFormat="1" x14ac:dyDescent="0.2"/>
    <row r="453" s="261" customFormat="1" x14ac:dyDescent="0.2"/>
    <row r="454" s="261" customFormat="1" x14ac:dyDescent="0.2"/>
    <row r="455" s="261" customFormat="1" x14ac:dyDescent="0.2"/>
    <row r="456" s="261" customFormat="1" x14ac:dyDescent="0.2"/>
    <row r="457" s="261" customFormat="1" x14ac:dyDescent="0.2"/>
    <row r="458" s="261" customFormat="1" x14ac:dyDescent="0.2"/>
    <row r="459" s="261" customFormat="1" x14ac:dyDescent="0.2"/>
    <row r="460" s="261" customFormat="1" x14ac:dyDescent="0.2"/>
    <row r="461" s="261" customFormat="1" x14ac:dyDescent="0.2"/>
    <row r="462" s="261" customFormat="1" x14ac:dyDescent="0.2"/>
    <row r="463" s="261" customFormat="1" x14ac:dyDescent="0.2"/>
    <row r="464" s="261" customFormat="1" x14ac:dyDescent="0.2"/>
    <row r="465" s="261" customFormat="1" x14ac:dyDescent="0.2"/>
    <row r="466" s="261" customFormat="1" x14ac:dyDescent="0.2"/>
    <row r="467" s="261" customFormat="1" x14ac:dyDescent="0.2"/>
    <row r="468" s="261" customFormat="1" x14ac:dyDescent="0.2"/>
    <row r="469" s="261" customFormat="1" x14ac:dyDescent="0.2"/>
    <row r="470" s="261" customFormat="1" x14ac:dyDescent="0.2"/>
    <row r="471" s="261" customFormat="1" x14ac:dyDescent="0.2"/>
    <row r="472" s="261" customFormat="1" x14ac:dyDescent="0.2"/>
    <row r="473" s="261" customFormat="1" x14ac:dyDescent="0.2"/>
    <row r="474" s="261" customFormat="1" x14ac:dyDescent="0.2"/>
    <row r="475" s="261" customFormat="1" x14ac:dyDescent="0.2"/>
    <row r="476" s="261" customFormat="1" x14ac:dyDescent="0.2"/>
    <row r="477" s="261" customFormat="1" x14ac:dyDescent="0.2"/>
    <row r="478" s="261" customFormat="1" x14ac:dyDescent="0.2"/>
    <row r="479" s="261" customFormat="1" x14ac:dyDescent="0.2"/>
    <row r="480" s="261" customFormat="1" x14ac:dyDescent="0.2"/>
    <row r="481" s="261" customFormat="1" x14ac:dyDescent="0.2"/>
    <row r="482" s="261" customFormat="1" x14ac:dyDescent="0.2"/>
    <row r="483" s="261" customFormat="1" x14ac:dyDescent="0.2"/>
    <row r="484" s="261" customFormat="1" x14ac:dyDescent="0.2"/>
    <row r="485" s="261" customFormat="1" x14ac:dyDescent="0.2"/>
    <row r="486" s="261" customFormat="1" x14ac:dyDescent="0.2"/>
    <row r="487" s="261" customFormat="1" x14ac:dyDescent="0.2"/>
    <row r="488" s="261" customFormat="1" x14ac:dyDescent="0.2"/>
    <row r="489" s="261" customFormat="1" x14ac:dyDescent="0.2"/>
    <row r="490" s="261" customFormat="1" x14ac:dyDescent="0.2"/>
    <row r="491" s="261" customFormat="1" x14ac:dyDescent="0.2"/>
    <row r="492" s="261" customFormat="1" x14ac:dyDescent="0.2"/>
    <row r="493" s="261" customFormat="1" x14ac:dyDescent="0.2"/>
    <row r="494" s="261" customFormat="1" x14ac:dyDescent="0.2"/>
    <row r="495" s="261" customFormat="1" x14ac:dyDescent="0.2"/>
    <row r="496" s="261" customFormat="1" x14ac:dyDescent="0.2"/>
    <row r="497" s="261" customFormat="1" x14ac:dyDescent="0.2"/>
    <row r="498" s="261" customFormat="1" x14ac:dyDescent="0.2"/>
    <row r="499" s="261" customFormat="1" x14ac:dyDescent="0.2"/>
    <row r="500" s="261" customFormat="1" x14ac:dyDescent="0.2"/>
    <row r="501" s="261" customFormat="1" x14ac:dyDescent="0.2"/>
    <row r="502" s="261" customFormat="1" x14ac:dyDescent="0.2"/>
    <row r="503" s="261" customFormat="1" x14ac:dyDescent="0.2"/>
    <row r="504" s="261" customFormat="1" x14ac:dyDescent="0.2"/>
    <row r="505" s="261" customFormat="1" x14ac:dyDescent="0.2"/>
    <row r="506" s="261" customFormat="1" x14ac:dyDescent="0.2"/>
    <row r="507" s="261" customFormat="1" x14ac:dyDescent="0.2"/>
    <row r="508" s="261" customFormat="1" x14ac:dyDescent="0.2"/>
    <row r="509" s="261" customFormat="1" x14ac:dyDescent="0.2"/>
    <row r="510" s="261" customFormat="1" x14ac:dyDescent="0.2"/>
    <row r="511" s="261" customFormat="1" x14ac:dyDescent="0.2"/>
    <row r="512" s="261" customFormat="1" x14ac:dyDescent="0.2"/>
    <row r="513" s="261" customFormat="1" x14ac:dyDescent="0.2"/>
    <row r="514" s="261" customFormat="1" x14ac:dyDescent="0.2"/>
    <row r="515" s="261" customFormat="1" x14ac:dyDescent="0.2"/>
    <row r="516" s="261" customFormat="1" x14ac:dyDescent="0.2"/>
    <row r="517" s="261" customFormat="1" x14ac:dyDescent="0.2"/>
    <row r="518" s="261" customFormat="1" x14ac:dyDescent="0.2"/>
    <row r="519" s="261" customFormat="1" x14ac:dyDescent="0.2"/>
    <row r="520" s="261" customFormat="1" x14ac:dyDescent="0.2"/>
    <row r="521" s="261" customFormat="1" x14ac:dyDescent="0.2"/>
    <row r="522" s="261" customFormat="1" x14ac:dyDescent="0.2"/>
    <row r="523" s="261" customFormat="1" x14ac:dyDescent="0.2"/>
    <row r="524" s="261" customFormat="1" x14ac:dyDescent="0.2"/>
    <row r="525" s="261" customFormat="1" x14ac:dyDescent="0.2"/>
    <row r="526" s="261" customFormat="1" x14ac:dyDescent="0.2"/>
    <row r="527" s="261" customFormat="1" x14ac:dyDescent="0.2"/>
    <row r="528" s="261" customFormat="1" x14ac:dyDescent="0.2"/>
    <row r="529" s="261" customFormat="1" x14ac:dyDescent="0.2"/>
    <row r="530" s="261" customFormat="1" x14ac:dyDescent="0.2"/>
    <row r="531" s="261" customFormat="1" x14ac:dyDescent="0.2"/>
    <row r="532" s="261" customFormat="1" x14ac:dyDescent="0.2"/>
    <row r="533" s="261" customFormat="1" x14ac:dyDescent="0.2"/>
    <row r="534" s="261" customFormat="1" x14ac:dyDescent="0.2"/>
    <row r="535" s="261" customFormat="1" x14ac:dyDescent="0.2"/>
    <row r="536" s="261" customFormat="1" x14ac:dyDescent="0.2"/>
    <row r="537" s="261" customFormat="1" x14ac:dyDescent="0.2"/>
    <row r="538" s="261" customFormat="1" x14ac:dyDescent="0.2"/>
  </sheetData>
  <mergeCells count="22">
    <mergeCell ref="D32:E32"/>
    <mergeCell ref="B15:E15"/>
    <mergeCell ref="B1:G1"/>
    <mergeCell ref="D40:E40"/>
    <mergeCell ref="B42:F42"/>
    <mergeCell ref="D34:E34"/>
    <mergeCell ref="D35:E35"/>
    <mergeCell ref="D36:E36"/>
    <mergeCell ref="D37:E37"/>
    <mergeCell ref="D38:E38"/>
    <mergeCell ref="D39:E39"/>
    <mergeCell ref="D33:E33"/>
    <mergeCell ref="D17:E17"/>
    <mergeCell ref="B25:C25"/>
    <mergeCell ref="D25:E25"/>
    <mergeCell ref="D26:E26"/>
    <mergeCell ref="B16:E16"/>
    <mergeCell ref="D28:E28"/>
    <mergeCell ref="D29:E29"/>
    <mergeCell ref="D30:E30"/>
    <mergeCell ref="D31:E31"/>
    <mergeCell ref="D27:E27"/>
  </mergeCells>
  <hyperlinks>
    <hyperlink ref="H2" location="Léame!A1" display="Regresar instructivo" xr:uid="{00000000-0004-0000-0400-000000000000}"/>
  </hyperlink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BC542"/>
  <sheetViews>
    <sheetView zoomScale="130" zoomScaleNormal="130" workbookViewId="0">
      <selection activeCell="C38" sqref="C38"/>
    </sheetView>
  </sheetViews>
  <sheetFormatPr baseColWidth="10" defaultColWidth="11.5" defaultRowHeight="15" x14ac:dyDescent="0.2"/>
  <cols>
    <col min="1" max="1" width="11.5" style="40"/>
    <col min="2" max="2" width="16" customWidth="1"/>
    <col min="3" max="3" width="23.33203125" bestFit="1" customWidth="1"/>
    <col min="4" max="6" width="11.5" bestFit="1" customWidth="1"/>
    <col min="7" max="7" width="11.6640625" bestFit="1" customWidth="1"/>
    <col min="8" max="8" width="16.6640625" customWidth="1"/>
    <col min="9" max="55" width="11.5" style="40"/>
  </cols>
  <sheetData>
    <row r="1" spans="2:8" x14ac:dyDescent="0.2">
      <c r="B1" s="488" t="s">
        <v>240</v>
      </c>
      <c r="C1" s="489"/>
      <c r="D1" s="489"/>
      <c r="E1" s="489"/>
      <c r="F1" s="489"/>
      <c r="G1" s="489"/>
      <c r="H1" s="490"/>
    </row>
    <row r="2" spans="2:8" x14ac:dyDescent="0.2">
      <c r="B2" s="491"/>
      <c r="C2" s="492"/>
      <c r="D2" s="492"/>
      <c r="E2" s="492"/>
      <c r="F2" s="492"/>
      <c r="G2" s="492"/>
      <c r="H2" s="493"/>
    </row>
    <row r="3" spans="2:8" ht="21" customHeight="1" x14ac:dyDescent="0.2">
      <c r="B3" s="491"/>
      <c r="C3" s="492"/>
      <c r="D3" s="492"/>
      <c r="E3" s="492"/>
      <c r="F3" s="492"/>
      <c r="G3" s="492"/>
      <c r="H3" s="493"/>
    </row>
    <row r="4" spans="2:8" x14ac:dyDescent="0.2">
      <c r="B4" s="491"/>
      <c r="C4" s="492"/>
      <c r="D4" s="492"/>
      <c r="E4" s="492"/>
      <c r="F4" s="492"/>
      <c r="G4" s="492"/>
      <c r="H4" s="493"/>
    </row>
    <row r="5" spans="2:8" ht="27" customHeight="1" thickBot="1" x14ac:dyDescent="0.25">
      <c r="B5" s="494"/>
      <c r="C5" s="495"/>
      <c r="D5" s="495"/>
      <c r="E5" s="495"/>
      <c r="F5" s="495"/>
      <c r="G5" s="495"/>
      <c r="H5" s="496"/>
    </row>
    <row r="6" spans="2:8" ht="42" x14ac:dyDescent="0.2">
      <c r="B6" s="497" t="s">
        <v>88</v>
      </c>
      <c r="C6" s="270" t="s">
        <v>89</v>
      </c>
      <c r="D6" s="270" t="s">
        <v>90</v>
      </c>
      <c r="E6" s="271" t="s">
        <v>91</v>
      </c>
      <c r="F6" s="271" t="s">
        <v>71</v>
      </c>
      <c r="G6" s="270" t="s">
        <v>72</v>
      </c>
      <c r="H6" s="271" t="s">
        <v>73</v>
      </c>
    </row>
    <row r="7" spans="2:8" x14ac:dyDescent="0.2">
      <c r="B7" s="497"/>
      <c r="C7" s="272" t="s">
        <v>74</v>
      </c>
      <c r="D7" s="273">
        <v>1</v>
      </c>
      <c r="E7" s="273">
        <v>6</v>
      </c>
      <c r="F7" s="274">
        <v>0.25</v>
      </c>
      <c r="G7" s="275">
        <v>8000000</v>
      </c>
      <c r="H7" s="275">
        <f>+G7*F7*E7*D7</f>
        <v>12000000</v>
      </c>
    </row>
    <row r="8" spans="2:8" x14ac:dyDescent="0.2">
      <c r="B8" s="497"/>
      <c r="C8" s="272" t="s">
        <v>75</v>
      </c>
      <c r="D8" s="273">
        <v>1</v>
      </c>
      <c r="E8" s="273">
        <v>6</v>
      </c>
      <c r="F8" s="274">
        <v>1</v>
      </c>
      <c r="G8" s="275">
        <v>6900000</v>
      </c>
      <c r="H8" s="275">
        <f t="shared" ref="H8:H16" si="0">+G8*F8*E8*D8</f>
        <v>41400000</v>
      </c>
    </row>
    <row r="9" spans="2:8" x14ac:dyDescent="0.2">
      <c r="B9" s="497"/>
      <c r="C9" s="272" t="s">
        <v>76</v>
      </c>
      <c r="D9" s="273">
        <v>1</v>
      </c>
      <c r="E9" s="273">
        <v>6</v>
      </c>
      <c r="F9" s="274">
        <v>0.8</v>
      </c>
      <c r="G9" s="275">
        <v>6900000</v>
      </c>
      <c r="H9" s="275">
        <f t="shared" si="0"/>
        <v>33120000</v>
      </c>
    </row>
    <row r="10" spans="2:8" x14ac:dyDescent="0.2">
      <c r="B10" s="497"/>
      <c r="C10" s="272" t="s">
        <v>208</v>
      </c>
      <c r="D10" s="273">
        <v>1</v>
      </c>
      <c r="E10" s="273">
        <v>3</v>
      </c>
      <c r="F10" s="274">
        <v>1</v>
      </c>
      <c r="G10" s="275">
        <v>6900000</v>
      </c>
      <c r="H10" s="275">
        <f t="shared" si="0"/>
        <v>20700000</v>
      </c>
    </row>
    <row r="11" spans="2:8" x14ac:dyDescent="0.2">
      <c r="B11" s="497"/>
      <c r="C11" s="272" t="s">
        <v>143</v>
      </c>
      <c r="D11" s="273">
        <v>1</v>
      </c>
      <c r="E11" s="273">
        <v>3</v>
      </c>
      <c r="F11" s="274">
        <v>1</v>
      </c>
      <c r="G11" s="275">
        <v>6900000</v>
      </c>
      <c r="H11" s="275">
        <f t="shared" si="0"/>
        <v>20700000</v>
      </c>
    </row>
    <row r="12" spans="2:8" x14ac:dyDescent="0.2">
      <c r="B12" s="497"/>
      <c r="C12" s="272" t="s">
        <v>209</v>
      </c>
      <c r="D12" s="273">
        <v>1</v>
      </c>
      <c r="E12" s="273">
        <v>3</v>
      </c>
      <c r="F12" s="274">
        <v>0.5</v>
      </c>
      <c r="G12" s="275">
        <v>6900000</v>
      </c>
      <c r="H12" s="275">
        <f t="shared" si="0"/>
        <v>10350000</v>
      </c>
    </row>
    <row r="13" spans="2:8" x14ac:dyDescent="0.2">
      <c r="B13" s="497"/>
      <c r="C13" s="272" t="s">
        <v>210</v>
      </c>
      <c r="D13" s="273">
        <v>1</v>
      </c>
      <c r="E13" s="273">
        <v>1</v>
      </c>
      <c r="F13" s="274">
        <v>1</v>
      </c>
      <c r="G13" s="275">
        <v>2500000</v>
      </c>
      <c r="H13" s="275">
        <f t="shared" si="0"/>
        <v>2500000</v>
      </c>
    </row>
    <row r="14" spans="2:8" x14ac:dyDescent="0.2">
      <c r="B14" s="497"/>
      <c r="C14" s="272" t="s">
        <v>211</v>
      </c>
      <c r="D14" s="273">
        <v>1</v>
      </c>
      <c r="E14" s="273">
        <v>1</v>
      </c>
      <c r="F14" s="274">
        <v>1</v>
      </c>
      <c r="G14" s="275">
        <v>1800000</v>
      </c>
      <c r="H14" s="275">
        <f t="shared" si="0"/>
        <v>1800000</v>
      </c>
    </row>
    <row r="15" spans="2:8" x14ac:dyDescent="0.2">
      <c r="B15" s="497"/>
      <c r="C15" s="272" t="s">
        <v>78</v>
      </c>
      <c r="D15" s="273">
        <v>1</v>
      </c>
      <c r="E15" s="273">
        <v>6</v>
      </c>
      <c r="F15" s="274">
        <v>1</v>
      </c>
      <c r="G15" s="275">
        <v>3200000</v>
      </c>
      <c r="H15" s="275">
        <f t="shared" si="0"/>
        <v>19200000</v>
      </c>
    </row>
    <row r="16" spans="2:8" x14ac:dyDescent="0.2">
      <c r="B16" s="498"/>
      <c r="C16" s="272" t="s">
        <v>79</v>
      </c>
      <c r="D16" s="273">
        <v>0</v>
      </c>
      <c r="E16" s="276">
        <v>6</v>
      </c>
      <c r="F16" s="274">
        <v>1</v>
      </c>
      <c r="G16" s="275">
        <v>1200000</v>
      </c>
      <c r="H16" s="275">
        <f t="shared" si="0"/>
        <v>0</v>
      </c>
    </row>
    <row r="17" spans="1:55" x14ac:dyDescent="0.2">
      <c r="B17" s="499" t="s">
        <v>241</v>
      </c>
      <c r="C17" s="499"/>
      <c r="D17" s="499"/>
      <c r="E17" s="499"/>
      <c r="F17" s="499"/>
      <c r="G17" s="499"/>
      <c r="H17" s="277">
        <f>SUM(H7:H16)</f>
        <v>161770000</v>
      </c>
    </row>
    <row r="18" spans="1:55" ht="30" customHeight="1" x14ac:dyDescent="0.2">
      <c r="B18" s="500" t="s">
        <v>92</v>
      </c>
      <c r="C18" s="450" t="s">
        <v>93</v>
      </c>
      <c r="D18" s="450"/>
      <c r="E18" s="278" t="s">
        <v>94</v>
      </c>
      <c r="F18" s="279" t="s">
        <v>69</v>
      </c>
      <c r="G18" s="278" t="s">
        <v>72</v>
      </c>
      <c r="H18" s="280" t="s">
        <v>73</v>
      </c>
    </row>
    <row r="19" spans="1:55" x14ac:dyDescent="0.2">
      <c r="B19" s="501"/>
      <c r="C19" s="462" t="s">
        <v>95</v>
      </c>
      <c r="D19" s="462"/>
      <c r="E19" s="281" t="s">
        <v>96</v>
      </c>
      <c r="F19" s="282">
        <v>1</v>
      </c>
      <c r="G19" s="283">
        <v>8000000</v>
      </c>
      <c r="H19" s="284">
        <f t="shared" ref="H19:H26" si="1">+G19*F19</f>
        <v>8000000</v>
      </c>
    </row>
    <row r="20" spans="1:55" x14ac:dyDescent="0.2">
      <c r="B20" s="501"/>
      <c r="C20" s="462" t="s">
        <v>97</v>
      </c>
      <c r="D20" s="462"/>
      <c r="E20" s="281" t="s">
        <v>96</v>
      </c>
      <c r="F20" s="282">
        <v>1</v>
      </c>
      <c r="G20" s="283">
        <v>6000000</v>
      </c>
      <c r="H20" s="284">
        <f t="shared" si="1"/>
        <v>6000000</v>
      </c>
      <c r="J20" s="286"/>
    </row>
    <row r="21" spans="1:55" s="37" customFormat="1" x14ac:dyDescent="0.2">
      <c r="A21" s="40"/>
      <c r="B21" s="501"/>
      <c r="C21" s="484" t="s">
        <v>198</v>
      </c>
      <c r="D21" s="485"/>
      <c r="E21" s="281" t="s">
        <v>212</v>
      </c>
      <c r="F21" s="282">
        <v>1</v>
      </c>
      <c r="G21" s="283">
        <v>20000000</v>
      </c>
      <c r="H21" s="284">
        <f t="shared" si="1"/>
        <v>20000000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</row>
    <row r="22" spans="1:55" x14ac:dyDescent="0.2">
      <c r="B22" s="501"/>
      <c r="C22" s="462" t="s">
        <v>98</v>
      </c>
      <c r="D22" s="462"/>
      <c r="E22" s="281" t="s">
        <v>99</v>
      </c>
      <c r="F22" s="282">
        <v>60</v>
      </c>
      <c r="G22" s="283">
        <v>400000</v>
      </c>
      <c r="H22" s="284">
        <f t="shared" si="1"/>
        <v>24000000</v>
      </c>
    </row>
    <row r="23" spans="1:55" x14ac:dyDescent="0.2">
      <c r="B23" s="501"/>
      <c r="C23" s="462" t="s">
        <v>100</v>
      </c>
      <c r="D23" s="462"/>
      <c r="E23" s="281" t="s">
        <v>99</v>
      </c>
      <c r="F23" s="282">
        <v>60</v>
      </c>
      <c r="G23" s="283">
        <v>50000</v>
      </c>
      <c r="H23" s="284">
        <f t="shared" si="1"/>
        <v>3000000</v>
      </c>
    </row>
    <row r="24" spans="1:55" x14ac:dyDescent="0.2">
      <c r="B24" s="501"/>
      <c r="C24" s="484" t="s">
        <v>101</v>
      </c>
      <c r="D24" s="485"/>
      <c r="E24" s="281" t="s">
        <v>99</v>
      </c>
      <c r="F24" s="282">
        <v>60</v>
      </c>
      <c r="G24" s="283">
        <v>40000</v>
      </c>
      <c r="H24" s="284">
        <f t="shared" si="1"/>
        <v>2400000</v>
      </c>
    </row>
    <row r="25" spans="1:55" x14ac:dyDescent="0.2">
      <c r="B25" s="501"/>
      <c r="C25" s="484" t="s">
        <v>102</v>
      </c>
      <c r="D25" s="485"/>
      <c r="E25" s="281" t="s">
        <v>103</v>
      </c>
      <c r="F25" s="282">
        <v>10</v>
      </c>
      <c r="G25" s="283">
        <v>200000</v>
      </c>
      <c r="H25" s="284">
        <f t="shared" si="1"/>
        <v>2000000</v>
      </c>
    </row>
    <row r="26" spans="1:55" s="10" customFormat="1" ht="38.25" customHeight="1" x14ac:dyDescent="0.2">
      <c r="A26" s="40"/>
      <c r="B26" s="501"/>
      <c r="C26" s="484" t="s">
        <v>104</v>
      </c>
      <c r="D26" s="485"/>
      <c r="E26" s="281" t="s">
        <v>96</v>
      </c>
      <c r="F26" s="282">
        <v>6</v>
      </c>
      <c r="G26" s="283">
        <v>2000000</v>
      </c>
      <c r="H26" s="284">
        <f t="shared" si="1"/>
        <v>12000000</v>
      </c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</row>
    <row r="27" spans="1:55" s="10" customFormat="1" ht="17" customHeight="1" x14ac:dyDescent="0.2">
      <c r="A27" s="40"/>
      <c r="B27" s="501"/>
      <c r="C27" s="486"/>
      <c r="D27" s="487"/>
      <c r="E27" s="281"/>
      <c r="F27" s="282"/>
      <c r="G27" s="283"/>
      <c r="H27" s="284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</row>
    <row r="28" spans="1:55" s="10" customFormat="1" ht="17" customHeight="1" x14ac:dyDescent="0.2">
      <c r="A28" s="40"/>
      <c r="B28" s="501"/>
      <c r="C28" s="486"/>
      <c r="D28" s="487"/>
      <c r="E28" s="281"/>
      <c r="F28" s="282"/>
      <c r="G28" s="283"/>
      <c r="H28" s="284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</row>
    <row r="29" spans="1:55" s="10" customFormat="1" ht="17" customHeight="1" x14ac:dyDescent="0.2">
      <c r="A29" s="40"/>
      <c r="B29" s="501"/>
      <c r="C29" s="486"/>
      <c r="D29" s="487"/>
      <c r="E29" s="281"/>
      <c r="F29" s="282"/>
      <c r="G29" s="283"/>
      <c r="H29" s="284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</row>
    <row r="30" spans="1:55" s="10" customFormat="1" ht="17" customHeight="1" x14ac:dyDescent="0.2">
      <c r="A30" s="40"/>
      <c r="B30" s="501"/>
      <c r="C30" s="486"/>
      <c r="D30" s="487"/>
      <c r="E30" s="281"/>
      <c r="F30" s="282"/>
      <c r="G30" s="283"/>
      <c r="H30" s="284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</row>
    <row r="31" spans="1:55" s="10" customFormat="1" ht="17" customHeight="1" x14ac:dyDescent="0.2">
      <c r="A31" s="40"/>
      <c r="B31" s="502"/>
      <c r="C31" s="486"/>
      <c r="D31" s="487"/>
      <c r="E31" s="281"/>
      <c r="F31" s="282"/>
      <c r="G31" s="283"/>
      <c r="H31" s="284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</row>
    <row r="32" spans="1:55" s="92" customFormat="1" ht="19.5" customHeight="1" x14ac:dyDescent="0.2">
      <c r="A32" s="269"/>
      <c r="B32" s="499" t="s">
        <v>242</v>
      </c>
      <c r="C32" s="499"/>
      <c r="D32" s="499"/>
      <c r="E32" s="499"/>
      <c r="F32" s="499"/>
      <c r="G32" s="499"/>
      <c r="H32" s="277">
        <f>SUM(H19:H26)</f>
        <v>77400000</v>
      </c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</row>
    <row r="33" spans="1:55" s="92" customFormat="1" ht="18" customHeight="1" x14ac:dyDescent="0.2">
      <c r="A33" s="269"/>
      <c r="B33" s="503" t="s">
        <v>243</v>
      </c>
      <c r="C33" s="504"/>
      <c r="D33" s="504"/>
      <c r="E33" s="504"/>
      <c r="F33" s="504"/>
      <c r="G33" s="504"/>
      <c r="H33" s="285">
        <f>+H32+H17</f>
        <v>239170000</v>
      </c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</row>
    <row r="34" spans="1:55" s="92" customFormat="1" ht="18" customHeight="1" x14ac:dyDescent="0.2">
      <c r="A34" s="269"/>
      <c r="B34" s="505" t="s">
        <v>245</v>
      </c>
      <c r="C34" s="506"/>
      <c r="D34" s="506"/>
      <c r="E34" s="506"/>
      <c r="F34" s="506"/>
      <c r="G34" s="507"/>
      <c r="H34" s="285">
        <f>+H33*0.1</f>
        <v>23917000</v>
      </c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</row>
    <row r="35" spans="1:55" s="92" customFormat="1" ht="18" customHeight="1" x14ac:dyDescent="0.2">
      <c r="A35" s="269"/>
      <c r="B35" s="505" t="s">
        <v>244</v>
      </c>
      <c r="C35" s="506"/>
      <c r="D35" s="506"/>
      <c r="E35" s="506"/>
      <c r="F35" s="506"/>
      <c r="G35" s="507"/>
      <c r="H35" s="285">
        <f>+H34+H33</f>
        <v>263087000</v>
      </c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</row>
    <row r="36" spans="1:55" s="92" customFormat="1" ht="18" customHeight="1" x14ac:dyDescent="0.2">
      <c r="A36" s="269"/>
      <c r="B36" s="499" t="s">
        <v>105</v>
      </c>
      <c r="C36" s="499"/>
      <c r="D36" s="499"/>
      <c r="E36" s="499"/>
      <c r="F36" s="499"/>
      <c r="G36" s="499"/>
      <c r="H36" s="277">
        <f>+H35*0.19</f>
        <v>49986530</v>
      </c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  <c r="AA36" s="269"/>
      <c r="AB36" s="269"/>
      <c r="AC36" s="269"/>
      <c r="AD36" s="269"/>
      <c r="AE36" s="269"/>
      <c r="AF36" s="269"/>
      <c r="AG36" s="269"/>
      <c r="AH36" s="269"/>
      <c r="AI36" s="269"/>
      <c r="AJ36" s="269"/>
      <c r="AK36" s="269"/>
      <c r="AL36" s="269"/>
      <c r="AM36" s="269"/>
      <c r="AN36" s="269"/>
      <c r="AO36" s="269"/>
      <c r="AP36" s="269"/>
      <c r="AQ36" s="269"/>
      <c r="AR36" s="269"/>
      <c r="AS36" s="269"/>
      <c r="AT36" s="269"/>
      <c r="AU36" s="269"/>
      <c r="AV36" s="269"/>
      <c r="AW36" s="269"/>
      <c r="AX36" s="269"/>
      <c r="AY36" s="269"/>
      <c r="AZ36" s="269"/>
      <c r="BA36" s="269"/>
      <c r="BB36" s="269"/>
      <c r="BC36" s="269"/>
    </row>
    <row r="37" spans="1:55" s="92" customFormat="1" ht="23.25" customHeight="1" x14ac:dyDescent="0.2">
      <c r="A37" s="269"/>
      <c r="B37" s="499" t="s">
        <v>244</v>
      </c>
      <c r="C37" s="499"/>
      <c r="D37" s="499"/>
      <c r="E37" s="499"/>
      <c r="F37" s="499"/>
      <c r="G37" s="499"/>
      <c r="H37" s="277">
        <f>+H35+H36</f>
        <v>313073530</v>
      </c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69"/>
      <c r="AA37" s="269"/>
      <c r="AB37" s="269"/>
      <c r="AC37" s="269"/>
      <c r="AD37" s="269"/>
      <c r="AE37" s="269"/>
      <c r="AF37" s="269"/>
      <c r="AG37" s="269"/>
      <c r="AH37" s="269"/>
      <c r="AI37" s="269"/>
      <c r="AJ37" s="269"/>
      <c r="AK37" s="269"/>
      <c r="AL37" s="269"/>
      <c r="AM37" s="269"/>
      <c r="AN37" s="269"/>
      <c r="AO37" s="269"/>
      <c r="AP37" s="269"/>
      <c r="AQ37" s="269"/>
      <c r="AR37" s="269"/>
      <c r="AS37" s="269"/>
      <c r="AT37" s="269"/>
      <c r="AU37" s="269"/>
      <c r="AV37" s="269"/>
      <c r="AW37" s="269"/>
      <c r="AX37" s="269"/>
      <c r="AY37" s="269"/>
      <c r="AZ37" s="269"/>
      <c r="BA37" s="269"/>
      <c r="BB37" s="269"/>
      <c r="BC37" s="269"/>
    </row>
    <row r="38" spans="1:55" s="40" customFormat="1" x14ac:dyDescent="0.2"/>
    <row r="39" spans="1:55" s="40" customFormat="1" x14ac:dyDescent="0.2"/>
    <row r="40" spans="1:55" s="40" customFormat="1" x14ac:dyDescent="0.2"/>
    <row r="41" spans="1:55" s="40" customFormat="1" x14ac:dyDescent="0.2"/>
    <row r="42" spans="1:55" s="40" customFormat="1" x14ac:dyDescent="0.2"/>
    <row r="43" spans="1:55" s="40" customFormat="1" x14ac:dyDescent="0.2"/>
    <row r="44" spans="1:55" s="40" customFormat="1" x14ac:dyDescent="0.2"/>
    <row r="45" spans="1:55" s="40" customFormat="1" x14ac:dyDescent="0.2"/>
    <row r="46" spans="1:55" s="40" customFormat="1" x14ac:dyDescent="0.2"/>
    <row r="47" spans="1:55" s="40" customFormat="1" x14ac:dyDescent="0.2"/>
    <row r="48" spans="1:55" s="40" customFormat="1" x14ac:dyDescent="0.2"/>
    <row r="49" s="40" customFormat="1" x14ac:dyDescent="0.2"/>
    <row r="50" s="40" customFormat="1" x14ac:dyDescent="0.2"/>
    <row r="51" s="40" customFormat="1" x14ac:dyDescent="0.2"/>
    <row r="52" s="40" customFormat="1" x14ac:dyDescent="0.2"/>
    <row r="53" s="40" customFormat="1" x14ac:dyDescent="0.2"/>
    <row r="54" s="40" customFormat="1" x14ac:dyDescent="0.2"/>
    <row r="55" s="40" customFormat="1" x14ac:dyDescent="0.2"/>
    <row r="56" s="40" customFormat="1" x14ac:dyDescent="0.2"/>
    <row r="57" s="40" customFormat="1" x14ac:dyDescent="0.2"/>
    <row r="58" s="40" customFormat="1" x14ac:dyDescent="0.2"/>
    <row r="59" s="40" customFormat="1" x14ac:dyDescent="0.2"/>
    <row r="60" s="40" customFormat="1" x14ac:dyDescent="0.2"/>
    <row r="61" s="40" customFormat="1" x14ac:dyDescent="0.2"/>
    <row r="62" s="40" customFormat="1" x14ac:dyDescent="0.2"/>
    <row r="63" s="40" customFormat="1" x14ac:dyDescent="0.2"/>
    <row r="64" s="40" customFormat="1" x14ac:dyDescent="0.2"/>
    <row r="65" s="40" customFormat="1" x14ac:dyDescent="0.2"/>
    <row r="66" s="40" customFormat="1" x14ac:dyDescent="0.2"/>
    <row r="67" s="40" customFormat="1" x14ac:dyDescent="0.2"/>
    <row r="68" s="40" customFormat="1" x14ac:dyDescent="0.2"/>
    <row r="69" s="40" customFormat="1" x14ac:dyDescent="0.2"/>
    <row r="70" s="40" customFormat="1" x14ac:dyDescent="0.2"/>
    <row r="71" s="40" customFormat="1" x14ac:dyDescent="0.2"/>
    <row r="72" s="40" customFormat="1" x14ac:dyDescent="0.2"/>
    <row r="73" s="40" customFormat="1" x14ac:dyDescent="0.2"/>
    <row r="74" s="40" customFormat="1" x14ac:dyDescent="0.2"/>
    <row r="75" s="40" customFormat="1" x14ac:dyDescent="0.2"/>
    <row r="76" s="40" customFormat="1" x14ac:dyDescent="0.2"/>
    <row r="77" s="40" customFormat="1" x14ac:dyDescent="0.2"/>
    <row r="78" s="40" customFormat="1" x14ac:dyDescent="0.2"/>
    <row r="79" s="40" customFormat="1" x14ac:dyDescent="0.2"/>
    <row r="80" s="40" customFormat="1" x14ac:dyDescent="0.2"/>
    <row r="81" s="40" customFormat="1" x14ac:dyDescent="0.2"/>
    <row r="82" s="40" customFormat="1" x14ac:dyDescent="0.2"/>
    <row r="83" s="40" customFormat="1" x14ac:dyDescent="0.2"/>
    <row r="84" s="40" customFormat="1" x14ac:dyDescent="0.2"/>
    <row r="85" s="40" customFormat="1" x14ac:dyDescent="0.2"/>
    <row r="86" s="40" customFormat="1" x14ac:dyDescent="0.2"/>
    <row r="87" s="40" customFormat="1" x14ac:dyDescent="0.2"/>
    <row r="88" s="40" customFormat="1" x14ac:dyDescent="0.2"/>
    <row r="89" s="40" customFormat="1" x14ac:dyDescent="0.2"/>
    <row r="90" s="40" customFormat="1" x14ac:dyDescent="0.2"/>
    <row r="91" s="40" customFormat="1" x14ac:dyDescent="0.2"/>
    <row r="92" s="40" customFormat="1" x14ac:dyDescent="0.2"/>
    <row r="93" s="40" customFormat="1" x14ac:dyDescent="0.2"/>
    <row r="94" s="40" customFormat="1" x14ac:dyDescent="0.2"/>
    <row r="95" s="40" customFormat="1" x14ac:dyDescent="0.2"/>
    <row r="96" s="40" customFormat="1" x14ac:dyDescent="0.2"/>
    <row r="97" s="40" customFormat="1" x14ac:dyDescent="0.2"/>
    <row r="98" s="40" customFormat="1" x14ac:dyDescent="0.2"/>
    <row r="99" s="40" customFormat="1" x14ac:dyDescent="0.2"/>
    <row r="100" s="40" customFormat="1" x14ac:dyDescent="0.2"/>
    <row r="101" s="40" customFormat="1" x14ac:dyDescent="0.2"/>
    <row r="102" s="40" customFormat="1" x14ac:dyDescent="0.2"/>
    <row r="103" s="40" customFormat="1" x14ac:dyDescent="0.2"/>
    <row r="104" s="40" customFormat="1" x14ac:dyDescent="0.2"/>
    <row r="105" s="40" customFormat="1" x14ac:dyDescent="0.2"/>
    <row r="106" s="40" customFormat="1" x14ac:dyDescent="0.2"/>
    <row r="107" s="40" customFormat="1" x14ac:dyDescent="0.2"/>
    <row r="108" s="40" customFormat="1" x14ac:dyDescent="0.2"/>
    <row r="109" s="40" customFormat="1" x14ac:dyDescent="0.2"/>
    <row r="110" s="40" customFormat="1" x14ac:dyDescent="0.2"/>
    <row r="111" s="40" customFormat="1" x14ac:dyDescent="0.2"/>
    <row r="112" s="40" customFormat="1" x14ac:dyDescent="0.2"/>
    <row r="113" s="40" customFormat="1" x14ac:dyDescent="0.2"/>
    <row r="114" s="40" customFormat="1" x14ac:dyDescent="0.2"/>
    <row r="115" s="40" customFormat="1" x14ac:dyDescent="0.2"/>
    <row r="116" s="40" customFormat="1" x14ac:dyDescent="0.2"/>
    <row r="117" s="40" customFormat="1" x14ac:dyDescent="0.2"/>
    <row r="118" s="40" customFormat="1" x14ac:dyDescent="0.2"/>
    <row r="119" s="40" customFormat="1" x14ac:dyDescent="0.2"/>
    <row r="120" s="40" customFormat="1" x14ac:dyDescent="0.2"/>
    <row r="121" s="40" customFormat="1" x14ac:dyDescent="0.2"/>
    <row r="122" s="40" customFormat="1" x14ac:dyDescent="0.2"/>
    <row r="123" s="40" customFormat="1" x14ac:dyDescent="0.2"/>
    <row r="124" s="40" customFormat="1" x14ac:dyDescent="0.2"/>
    <row r="125" s="40" customFormat="1" x14ac:dyDescent="0.2"/>
    <row r="126" s="40" customFormat="1" x14ac:dyDescent="0.2"/>
    <row r="127" s="40" customFormat="1" x14ac:dyDescent="0.2"/>
    <row r="128" s="40" customFormat="1" x14ac:dyDescent="0.2"/>
    <row r="129" s="40" customFormat="1" x14ac:dyDescent="0.2"/>
    <row r="130" s="40" customFormat="1" x14ac:dyDescent="0.2"/>
    <row r="131" s="40" customFormat="1" x14ac:dyDescent="0.2"/>
    <row r="132" s="40" customFormat="1" x14ac:dyDescent="0.2"/>
    <row r="133" s="40" customFormat="1" x14ac:dyDescent="0.2"/>
    <row r="134" s="40" customFormat="1" x14ac:dyDescent="0.2"/>
    <row r="135" s="40" customFormat="1" x14ac:dyDescent="0.2"/>
    <row r="136" s="40" customFormat="1" x14ac:dyDescent="0.2"/>
    <row r="137" s="40" customFormat="1" x14ac:dyDescent="0.2"/>
    <row r="138" s="40" customFormat="1" x14ac:dyDescent="0.2"/>
    <row r="139" s="40" customFormat="1" x14ac:dyDescent="0.2"/>
    <row r="140" s="40" customFormat="1" x14ac:dyDescent="0.2"/>
    <row r="141" s="40" customFormat="1" x14ac:dyDescent="0.2"/>
    <row r="142" s="40" customFormat="1" x14ac:dyDescent="0.2"/>
    <row r="143" s="40" customFormat="1" x14ac:dyDescent="0.2"/>
    <row r="144" s="40" customFormat="1" x14ac:dyDescent="0.2"/>
    <row r="145" s="40" customFormat="1" x14ac:dyDescent="0.2"/>
    <row r="146" s="40" customFormat="1" x14ac:dyDescent="0.2"/>
    <row r="147" s="40" customFormat="1" x14ac:dyDescent="0.2"/>
    <row r="148" s="40" customFormat="1" x14ac:dyDescent="0.2"/>
    <row r="149" s="40" customFormat="1" x14ac:dyDescent="0.2"/>
    <row r="150" s="40" customFormat="1" x14ac:dyDescent="0.2"/>
    <row r="151" s="40" customFormat="1" x14ac:dyDescent="0.2"/>
    <row r="152" s="40" customFormat="1" x14ac:dyDescent="0.2"/>
    <row r="153" s="40" customFormat="1" x14ac:dyDescent="0.2"/>
    <row r="154" s="40" customFormat="1" x14ac:dyDescent="0.2"/>
    <row r="155" s="40" customFormat="1" x14ac:dyDescent="0.2"/>
    <row r="156" s="40" customFormat="1" x14ac:dyDescent="0.2"/>
    <row r="157" s="40" customFormat="1" x14ac:dyDescent="0.2"/>
    <row r="158" s="40" customFormat="1" x14ac:dyDescent="0.2"/>
    <row r="159" s="40" customFormat="1" x14ac:dyDescent="0.2"/>
    <row r="160" s="40" customFormat="1" x14ac:dyDescent="0.2"/>
    <row r="161" s="40" customFormat="1" x14ac:dyDescent="0.2"/>
    <row r="162" s="40" customFormat="1" x14ac:dyDescent="0.2"/>
    <row r="163" s="40" customFormat="1" x14ac:dyDescent="0.2"/>
    <row r="164" s="40" customFormat="1" x14ac:dyDescent="0.2"/>
    <row r="165" s="40" customFormat="1" x14ac:dyDescent="0.2"/>
    <row r="166" s="40" customFormat="1" x14ac:dyDescent="0.2"/>
    <row r="167" s="40" customFormat="1" x14ac:dyDescent="0.2"/>
    <row r="168" s="40" customFormat="1" x14ac:dyDescent="0.2"/>
    <row r="169" s="40" customFormat="1" x14ac:dyDescent="0.2"/>
    <row r="170" s="40" customFormat="1" x14ac:dyDescent="0.2"/>
    <row r="171" s="40" customFormat="1" x14ac:dyDescent="0.2"/>
    <row r="172" s="40" customFormat="1" x14ac:dyDescent="0.2"/>
    <row r="173" s="40" customFormat="1" x14ac:dyDescent="0.2"/>
    <row r="174" s="40" customFormat="1" x14ac:dyDescent="0.2"/>
    <row r="175" s="40" customFormat="1" x14ac:dyDescent="0.2"/>
    <row r="176" s="40" customFormat="1" x14ac:dyDescent="0.2"/>
    <row r="177" s="40" customFormat="1" x14ac:dyDescent="0.2"/>
    <row r="178" s="40" customFormat="1" x14ac:dyDescent="0.2"/>
    <row r="179" s="40" customFormat="1" x14ac:dyDescent="0.2"/>
    <row r="180" s="40" customFormat="1" x14ac:dyDescent="0.2"/>
    <row r="181" s="40" customFormat="1" x14ac:dyDescent="0.2"/>
    <row r="182" s="40" customFormat="1" x14ac:dyDescent="0.2"/>
    <row r="183" s="40" customFormat="1" x14ac:dyDescent="0.2"/>
    <row r="184" s="40" customFormat="1" x14ac:dyDescent="0.2"/>
    <row r="185" s="40" customFormat="1" x14ac:dyDescent="0.2"/>
    <row r="186" s="40" customFormat="1" x14ac:dyDescent="0.2"/>
    <row r="187" s="40" customFormat="1" x14ac:dyDescent="0.2"/>
    <row r="188" s="40" customFormat="1" x14ac:dyDescent="0.2"/>
    <row r="189" s="40" customFormat="1" x14ac:dyDescent="0.2"/>
    <row r="190" s="40" customFormat="1" x14ac:dyDescent="0.2"/>
    <row r="191" s="40" customFormat="1" x14ac:dyDescent="0.2"/>
    <row r="192" s="40" customFormat="1" x14ac:dyDescent="0.2"/>
    <row r="193" s="40" customFormat="1" x14ac:dyDescent="0.2"/>
    <row r="194" s="40" customFormat="1" x14ac:dyDescent="0.2"/>
    <row r="195" s="40" customFormat="1" x14ac:dyDescent="0.2"/>
    <row r="196" s="40" customFormat="1" x14ac:dyDescent="0.2"/>
    <row r="197" s="40" customFormat="1" x14ac:dyDescent="0.2"/>
    <row r="198" s="40" customFormat="1" x14ac:dyDescent="0.2"/>
    <row r="199" s="40" customFormat="1" x14ac:dyDescent="0.2"/>
    <row r="200" s="40" customFormat="1" x14ac:dyDescent="0.2"/>
    <row r="201" s="40" customFormat="1" x14ac:dyDescent="0.2"/>
    <row r="202" s="40" customFormat="1" x14ac:dyDescent="0.2"/>
    <row r="203" s="40" customFormat="1" x14ac:dyDescent="0.2"/>
    <row r="204" s="40" customFormat="1" x14ac:dyDescent="0.2"/>
    <row r="205" s="40" customFormat="1" x14ac:dyDescent="0.2"/>
    <row r="206" s="40" customFormat="1" x14ac:dyDescent="0.2"/>
    <row r="207" s="40" customFormat="1" x14ac:dyDescent="0.2"/>
    <row r="208" s="40" customFormat="1" x14ac:dyDescent="0.2"/>
    <row r="209" s="40" customFormat="1" x14ac:dyDescent="0.2"/>
    <row r="210" s="40" customFormat="1" x14ac:dyDescent="0.2"/>
    <row r="211" s="40" customFormat="1" x14ac:dyDescent="0.2"/>
    <row r="212" s="40" customFormat="1" x14ac:dyDescent="0.2"/>
    <row r="213" s="40" customFormat="1" x14ac:dyDescent="0.2"/>
    <row r="214" s="40" customFormat="1" x14ac:dyDescent="0.2"/>
    <row r="215" s="40" customFormat="1" x14ac:dyDescent="0.2"/>
    <row r="216" s="40" customFormat="1" x14ac:dyDescent="0.2"/>
    <row r="217" s="40" customFormat="1" x14ac:dyDescent="0.2"/>
    <row r="218" s="40" customFormat="1" x14ac:dyDescent="0.2"/>
    <row r="219" s="40" customFormat="1" x14ac:dyDescent="0.2"/>
    <row r="220" s="40" customFormat="1" x14ac:dyDescent="0.2"/>
    <row r="221" s="40" customFormat="1" x14ac:dyDescent="0.2"/>
    <row r="222" s="40" customFormat="1" x14ac:dyDescent="0.2"/>
    <row r="223" s="40" customFormat="1" x14ac:dyDescent="0.2"/>
    <row r="224" s="40" customFormat="1" x14ac:dyDescent="0.2"/>
    <row r="225" s="40" customFormat="1" x14ac:dyDescent="0.2"/>
    <row r="226" s="40" customFormat="1" x14ac:dyDescent="0.2"/>
    <row r="227" s="40" customFormat="1" x14ac:dyDescent="0.2"/>
    <row r="228" s="40" customFormat="1" x14ac:dyDescent="0.2"/>
    <row r="229" s="40" customFormat="1" x14ac:dyDescent="0.2"/>
    <row r="230" s="40" customFormat="1" x14ac:dyDescent="0.2"/>
    <row r="231" s="40" customFormat="1" x14ac:dyDescent="0.2"/>
    <row r="232" s="40" customFormat="1" x14ac:dyDescent="0.2"/>
    <row r="233" s="40" customFormat="1" x14ac:dyDescent="0.2"/>
    <row r="234" s="40" customFormat="1" x14ac:dyDescent="0.2"/>
    <row r="235" s="40" customFormat="1" x14ac:dyDescent="0.2"/>
    <row r="236" s="40" customFormat="1" x14ac:dyDescent="0.2"/>
    <row r="237" s="40" customFormat="1" x14ac:dyDescent="0.2"/>
    <row r="238" s="40" customFormat="1" x14ac:dyDescent="0.2"/>
    <row r="239" s="40" customFormat="1" x14ac:dyDescent="0.2"/>
    <row r="240" s="40" customFormat="1" x14ac:dyDescent="0.2"/>
    <row r="241" s="40" customFormat="1" x14ac:dyDescent="0.2"/>
    <row r="242" s="40" customFormat="1" x14ac:dyDescent="0.2"/>
    <row r="243" s="40" customFormat="1" x14ac:dyDescent="0.2"/>
    <row r="244" s="40" customFormat="1" x14ac:dyDescent="0.2"/>
    <row r="245" s="40" customFormat="1" x14ac:dyDescent="0.2"/>
    <row r="246" s="40" customFormat="1" x14ac:dyDescent="0.2"/>
    <row r="247" s="40" customFormat="1" x14ac:dyDescent="0.2"/>
    <row r="248" s="40" customFormat="1" x14ac:dyDescent="0.2"/>
    <row r="249" s="40" customFormat="1" x14ac:dyDescent="0.2"/>
    <row r="250" s="40" customFormat="1" x14ac:dyDescent="0.2"/>
    <row r="251" s="40" customFormat="1" x14ac:dyDescent="0.2"/>
    <row r="252" s="40" customFormat="1" x14ac:dyDescent="0.2"/>
    <row r="253" s="40" customFormat="1" x14ac:dyDescent="0.2"/>
    <row r="254" s="40" customFormat="1" x14ac:dyDescent="0.2"/>
    <row r="255" s="40" customFormat="1" x14ac:dyDescent="0.2"/>
    <row r="256" s="40" customFormat="1" x14ac:dyDescent="0.2"/>
    <row r="257" s="40" customFormat="1" x14ac:dyDescent="0.2"/>
    <row r="258" s="40" customFormat="1" x14ac:dyDescent="0.2"/>
    <row r="259" s="40" customFormat="1" x14ac:dyDescent="0.2"/>
    <row r="260" s="40" customFormat="1" x14ac:dyDescent="0.2"/>
    <row r="261" s="40" customFormat="1" x14ac:dyDescent="0.2"/>
    <row r="262" s="40" customFormat="1" x14ac:dyDescent="0.2"/>
    <row r="263" s="40" customFormat="1" x14ac:dyDescent="0.2"/>
    <row r="264" s="40" customFormat="1" x14ac:dyDescent="0.2"/>
    <row r="265" s="40" customFormat="1" x14ac:dyDescent="0.2"/>
    <row r="266" s="40" customFormat="1" x14ac:dyDescent="0.2"/>
    <row r="267" s="40" customFormat="1" x14ac:dyDescent="0.2"/>
    <row r="268" s="40" customFormat="1" x14ac:dyDescent="0.2"/>
    <row r="269" s="40" customFormat="1" x14ac:dyDescent="0.2"/>
    <row r="270" s="40" customFormat="1" x14ac:dyDescent="0.2"/>
    <row r="271" s="40" customFormat="1" x14ac:dyDescent="0.2"/>
    <row r="272" s="40" customFormat="1" x14ac:dyDescent="0.2"/>
    <row r="273" s="40" customFormat="1" x14ac:dyDescent="0.2"/>
    <row r="274" s="40" customFormat="1" x14ac:dyDescent="0.2"/>
    <row r="275" s="40" customFormat="1" x14ac:dyDescent="0.2"/>
    <row r="276" s="40" customFormat="1" x14ac:dyDescent="0.2"/>
    <row r="277" s="40" customFormat="1" x14ac:dyDescent="0.2"/>
    <row r="278" s="40" customFormat="1" x14ac:dyDescent="0.2"/>
    <row r="279" s="40" customFormat="1" x14ac:dyDescent="0.2"/>
    <row r="280" s="40" customFormat="1" x14ac:dyDescent="0.2"/>
    <row r="281" s="40" customFormat="1" x14ac:dyDescent="0.2"/>
    <row r="282" s="40" customFormat="1" x14ac:dyDescent="0.2"/>
    <row r="283" s="40" customFormat="1" x14ac:dyDescent="0.2"/>
    <row r="284" s="40" customFormat="1" x14ac:dyDescent="0.2"/>
    <row r="285" s="40" customFormat="1" x14ac:dyDescent="0.2"/>
    <row r="286" s="40" customFormat="1" x14ac:dyDescent="0.2"/>
    <row r="287" s="40" customFormat="1" x14ac:dyDescent="0.2"/>
    <row r="288" s="40" customFormat="1" x14ac:dyDescent="0.2"/>
    <row r="289" s="40" customFormat="1" x14ac:dyDescent="0.2"/>
    <row r="290" s="40" customFormat="1" x14ac:dyDescent="0.2"/>
    <row r="291" s="40" customFormat="1" x14ac:dyDescent="0.2"/>
    <row r="292" s="40" customFormat="1" x14ac:dyDescent="0.2"/>
    <row r="293" s="40" customFormat="1" x14ac:dyDescent="0.2"/>
    <row r="294" s="40" customFormat="1" x14ac:dyDescent="0.2"/>
    <row r="295" s="40" customFormat="1" x14ac:dyDescent="0.2"/>
    <row r="296" s="40" customFormat="1" x14ac:dyDescent="0.2"/>
    <row r="297" s="40" customFormat="1" x14ac:dyDescent="0.2"/>
    <row r="298" s="40" customFormat="1" x14ac:dyDescent="0.2"/>
    <row r="299" s="40" customFormat="1" x14ac:dyDescent="0.2"/>
    <row r="300" s="40" customFormat="1" x14ac:dyDescent="0.2"/>
    <row r="301" s="40" customFormat="1" x14ac:dyDescent="0.2"/>
    <row r="302" s="40" customFormat="1" x14ac:dyDescent="0.2"/>
    <row r="303" s="40" customFormat="1" x14ac:dyDescent="0.2"/>
    <row r="304" s="40" customFormat="1" x14ac:dyDescent="0.2"/>
    <row r="305" s="40" customFormat="1" x14ac:dyDescent="0.2"/>
    <row r="306" s="40" customFormat="1" x14ac:dyDescent="0.2"/>
    <row r="307" s="40" customFormat="1" x14ac:dyDescent="0.2"/>
    <row r="308" s="40" customFormat="1" x14ac:dyDescent="0.2"/>
    <row r="309" s="40" customFormat="1" x14ac:dyDescent="0.2"/>
    <row r="310" s="40" customFormat="1" x14ac:dyDescent="0.2"/>
    <row r="311" s="40" customFormat="1" x14ac:dyDescent="0.2"/>
    <row r="312" s="40" customFormat="1" x14ac:dyDescent="0.2"/>
    <row r="313" s="40" customFormat="1" x14ac:dyDescent="0.2"/>
    <row r="314" s="40" customFormat="1" x14ac:dyDescent="0.2"/>
    <row r="315" s="40" customFormat="1" x14ac:dyDescent="0.2"/>
    <row r="316" s="40" customFormat="1" x14ac:dyDescent="0.2"/>
    <row r="317" s="40" customFormat="1" x14ac:dyDescent="0.2"/>
    <row r="318" s="40" customFormat="1" x14ac:dyDescent="0.2"/>
    <row r="319" s="40" customFormat="1" x14ac:dyDescent="0.2"/>
    <row r="320" s="40" customFormat="1" x14ac:dyDescent="0.2"/>
    <row r="321" s="40" customFormat="1" x14ac:dyDescent="0.2"/>
    <row r="322" s="40" customFormat="1" x14ac:dyDescent="0.2"/>
    <row r="323" s="40" customFormat="1" x14ac:dyDescent="0.2"/>
    <row r="324" s="40" customFormat="1" x14ac:dyDescent="0.2"/>
    <row r="325" s="40" customFormat="1" x14ac:dyDescent="0.2"/>
    <row r="326" s="40" customFormat="1" x14ac:dyDescent="0.2"/>
    <row r="327" s="40" customFormat="1" x14ac:dyDescent="0.2"/>
    <row r="328" s="40" customFormat="1" x14ac:dyDescent="0.2"/>
    <row r="329" s="40" customFormat="1" x14ac:dyDescent="0.2"/>
    <row r="330" s="40" customFormat="1" x14ac:dyDescent="0.2"/>
    <row r="331" s="40" customFormat="1" x14ac:dyDescent="0.2"/>
    <row r="332" s="40" customFormat="1" x14ac:dyDescent="0.2"/>
    <row r="333" s="40" customFormat="1" x14ac:dyDescent="0.2"/>
    <row r="334" s="40" customFormat="1" x14ac:dyDescent="0.2"/>
    <row r="335" s="40" customFormat="1" x14ac:dyDescent="0.2"/>
    <row r="336" s="40" customFormat="1" x14ac:dyDescent="0.2"/>
    <row r="337" s="40" customFormat="1" x14ac:dyDescent="0.2"/>
    <row r="338" s="40" customFormat="1" x14ac:dyDescent="0.2"/>
    <row r="339" s="40" customFormat="1" x14ac:dyDescent="0.2"/>
    <row r="340" s="40" customFormat="1" x14ac:dyDescent="0.2"/>
    <row r="341" s="40" customFormat="1" x14ac:dyDescent="0.2"/>
    <row r="342" s="40" customFormat="1" x14ac:dyDescent="0.2"/>
    <row r="343" s="40" customFormat="1" x14ac:dyDescent="0.2"/>
    <row r="344" s="40" customFormat="1" x14ac:dyDescent="0.2"/>
    <row r="345" s="40" customFormat="1" x14ac:dyDescent="0.2"/>
    <row r="346" s="40" customFormat="1" x14ac:dyDescent="0.2"/>
    <row r="347" s="40" customFormat="1" x14ac:dyDescent="0.2"/>
    <row r="348" s="40" customFormat="1" x14ac:dyDescent="0.2"/>
    <row r="349" s="40" customFormat="1" x14ac:dyDescent="0.2"/>
    <row r="350" s="40" customFormat="1" x14ac:dyDescent="0.2"/>
    <row r="351" s="40" customFormat="1" x14ac:dyDescent="0.2"/>
    <row r="352" s="40" customFormat="1" x14ac:dyDescent="0.2"/>
    <row r="353" s="40" customFormat="1" x14ac:dyDescent="0.2"/>
    <row r="354" s="40" customFormat="1" x14ac:dyDescent="0.2"/>
    <row r="355" s="40" customFormat="1" x14ac:dyDescent="0.2"/>
    <row r="356" s="40" customFormat="1" x14ac:dyDescent="0.2"/>
    <row r="357" s="40" customFormat="1" x14ac:dyDescent="0.2"/>
    <row r="358" s="40" customFormat="1" x14ac:dyDescent="0.2"/>
    <row r="359" s="40" customFormat="1" x14ac:dyDescent="0.2"/>
    <row r="360" s="40" customFormat="1" x14ac:dyDescent="0.2"/>
    <row r="361" s="40" customFormat="1" x14ac:dyDescent="0.2"/>
    <row r="362" s="40" customFormat="1" x14ac:dyDescent="0.2"/>
    <row r="363" s="40" customFormat="1" x14ac:dyDescent="0.2"/>
    <row r="364" s="40" customFormat="1" x14ac:dyDescent="0.2"/>
    <row r="365" s="40" customFormat="1" x14ac:dyDescent="0.2"/>
    <row r="366" s="40" customFormat="1" x14ac:dyDescent="0.2"/>
    <row r="367" s="40" customFormat="1" x14ac:dyDescent="0.2"/>
    <row r="368" s="40" customFormat="1" x14ac:dyDescent="0.2"/>
    <row r="369" s="40" customFormat="1" x14ac:dyDescent="0.2"/>
    <row r="370" s="40" customFormat="1" x14ac:dyDescent="0.2"/>
    <row r="371" s="40" customFormat="1" x14ac:dyDescent="0.2"/>
    <row r="372" s="40" customFormat="1" x14ac:dyDescent="0.2"/>
    <row r="373" s="40" customFormat="1" x14ac:dyDescent="0.2"/>
    <row r="374" s="40" customFormat="1" x14ac:dyDescent="0.2"/>
    <row r="375" s="40" customFormat="1" x14ac:dyDescent="0.2"/>
    <row r="376" s="40" customFormat="1" x14ac:dyDescent="0.2"/>
    <row r="377" s="40" customFormat="1" x14ac:dyDescent="0.2"/>
    <row r="378" s="40" customFormat="1" x14ac:dyDescent="0.2"/>
    <row r="379" s="40" customFormat="1" x14ac:dyDescent="0.2"/>
    <row r="380" s="40" customFormat="1" x14ac:dyDescent="0.2"/>
    <row r="381" s="40" customFormat="1" x14ac:dyDescent="0.2"/>
    <row r="382" s="40" customFormat="1" x14ac:dyDescent="0.2"/>
    <row r="383" s="40" customFormat="1" x14ac:dyDescent="0.2"/>
    <row r="384" s="40" customFormat="1" x14ac:dyDescent="0.2"/>
    <row r="385" s="40" customFormat="1" x14ac:dyDescent="0.2"/>
    <row r="386" s="40" customFormat="1" x14ac:dyDescent="0.2"/>
    <row r="387" s="40" customFormat="1" x14ac:dyDescent="0.2"/>
    <row r="388" s="40" customFormat="1" x14ac:dyDescent="0.2"/>
    <row r="389" s="40" customFormat="1" x14ac:dyDescent="0.2"/>
    <row r="390" s="40" customFormat="1" x14ac:dyDescent="0.2"/>
    <row r="391" s="40" customFormat="1" x14ac:dyDescent="0.2"/>
    <row r="392" s="40" customFormat="1" x14ac:dyDescent="0.2"/>
    <row r="393" s="40" customFormat="1" x14ac:dyDescent="0.2"/>
    <row r="394" s="40" customFormat="1" x14ac:dyDescent="0.2"/>
    <row r="395" s="40" customFormat="1" x14ac:dyDescent="0.2"/>
    <row r="396" s="40" customFormat="1" x14ac:dyDescent="0.2"/>
    <row r="397" s="40" customFormat="1" x14ac:dyDescent="0.2"/>
    <row r="398" s="40" customFormat="1" x14ac:dyDescent="0.2"/>
    <row r="399" s="40" customFormat="1" x14ac:dyDescent="0.2"/>
    <row r="400" s="40" customFormat="1" x14ac:dyDescent="0.2"/>
    <row r="401" s="40" customFormat="1" x14ac:dyDescent="0.2"/>
    <row r="402" s="40" customFormat="1" x14ac:dyDescent="0.2"/>
    <row r="403" s="40" customFormat="1" x14ac:dyDescent="0.2"/>
    <row r="404" s="40" customFormat="1" x14ac:dyDescent="0.2"/>
    <row r="405" s="40" customFormat="1" x14ac:dyDescent="0.2"/>
    <row r="406" s="40" customFormat="1" x14ac:dyDescent="0.2"/>
    <row r="407" s="40" customFormat="1" x14ac:dyDescent="0.2"/>
    <row r="408" s="40" customFormat="1" x14ac:dyDescent="0.2"/>
    <row r="409" s="40" customFormat="1" x14ac:dyDescent="0.2"/>
    <row r="410" s="40" customFormat="1" x14ac:dyDescent="0.2"/>
    <row r="411" s="40" customFormat="1" x14ac:dyDescent="0.2"/>
    <row r="412" s="40" customFormat="1" x14ac:dyDescent="0.2"/>
    <row r="413" s="40" customFormat="1" x14ac:dyDescent="0.2"/>
    <row r="414" s="40" customFormat="1" x14ac:dyDescent="0.2"/>
    <row r="415" s="40" customFormat="1" x14ac:dyDescent="0.2"/>
    <row r="416" s="40" customFormat="1" x14ac:dyDescent="0.2"/>
    <row r="417" s="40" customFormat="1" x14ac:dyDescent="0.2"/>
    <row r="418" s="40" customFormat="1" x14ac:dyDescent="0.2"/>
    <row r="419" s="40" customFormat="1" x14ac:dyDescent="0.2"/>
    <row r="420" s="40" customFormat="1" x14ac:dyDescent="0.2"/>
    <row r="421" s="40" customFormat="1" x14ac:dyDescent="0.2"/>
    <row r="422" s="40" customFormat="1" x14ac:dyDescent="0.2"/>
    <row r="423" s="40" customFormat="1" x14ac:dyDescent="0.2"/>
    <row r="424" s="40" customFormat="1" x14ac:dyDescent="0.2"/>
    <row r="425" s="40" customFormat="1" x14ac:dyDescent="0.2"/>
    <row r="426" s="40" customFormat="1" x14ac:dyDescent="0.2"/>
    <row r="427" s="40" customFormat="1" x14ac:dyDescent="0.2"/>
    <row r="428" s="40" customFormat="1" x14ac:dyDescent="0.2"/>
    <row r="429" s="40" customFormat="1" x14ac:dyDescent="0.2"/>
    <row r="430" s="40" customFormat="1" x14ac:dyDescent="0.2"/>
    <row r="431" s="40" customFormat="1" x14ac:dyDescent="0.2"/>
    <row r="432" s="40" customFormat="1" x14ac:dyDescent="0.2"/>
    <row r="433" s="40" customFormat="1" x14ac:dyDescent="0.2"/>
    <row r="434" s="40" customFormat="1" x14ac:dyDescent="0.2"/>
    <row r="435" s="40" customFormat="1" x14ac:dyDescent="0.2"/>
    <row r="436" s="40" customFormat="1" x14ac:dyDescent="0.2"/>
    <row r="437" s="40" customFormat="1" x14ac:dyDescent="0.2"/>
    <row r="438" s="40" customFormat="1" x14ac:dyDescent="0.2"/>
    <row r="439" s="40" customFormat="1" x14ac:dyDescent="0.2"/>
    <row r="440" s="40" customFormat="1" x14ac:dyDescent="0.2"/>
    <row r="441" s="40" customFormat="1" x14ac:dyDescent="0.2"/>
    <row r="442" s="40" customFormat="1" x14ac:dyDescent="0.2"/>
    <row r="443" s="40" customFormat="1" x14ac:dyDescent="0.2"/>
    <row r="444" s="40" customFormat="1" x14ac:dyDescent="0.2"/>
    <row r="445" s="40" customFormat="1" x14ac:dyDescent="0.2"/>
    <row r="446" s="40" customFormat="1" x14ac:dyDescent="0.2"/>
    <row r="447" s="40" customFormat="1" x14ac:dyDescent="0.2"/>
    <row r="448" s="40" customFormat="1" x14ac:dyDescent="0.2"/>
    <row r="449" s="40" customFormat="1" x14ac:dyDescent="0.2"/>
    <row r="450" s="40" customFormat="1" x14ac:dyDescent="0.2"/>
    <row r="451" s="40" customFormat="1" x14ac:dyDescent="0.2"/>
    <row r="452" s="40" customFormat="1" x14ac:dyDescent="0.2"/>
    <row r="453" s="40" customFormat="1" x14ac:dyDescent="0.2"/>
    <row r="454" s="40" customFormat="1" x14ac:dyDescent="0.2"/>
    <row r="455" s="40" customFormat="1" x14ac:dyDescent="0.2"/>
    <row r="456" s="40" customFormat="1" x14ac:dyDescent="0.2"/>
    <row r="457" s="40" customFormat="1" x14ac:dyDescent="0.2"/>
    <row r="458" s="40" customFormat="1" x14ac:dyDescent="0.2"/>
    <row r="459" s="40" customFormat="1" x14ac:dyDescent="0.2"/>
    <row r="460" s="40" customFormat="1" x14ac:dyDescent="0.2"/>
    <row r="461" s="40" customFormat="1" x14ac:dyDescent="0.2"/>
    <row r="462" s="40" customFormat="1" x14ac:dyDescent="0.2"/>
    <row r="463" s="40" customFormat="1" x14ac:dyDescent="0.2"/>
    <row r="464" s="40" customFormat="1" x14ac:dyDescent="0.2"/>
    <row r="465" s="40" customFormat="1" x14ac:dyDescent="0.2"/>
    <row r="466" s="40" customFormat="1" x14ac:dyDescent="0.2"/>
    <row r="467" s="40" customFormat="1" x14ac:dyDescent="0.2"/>
    <row r="468" s="40" customFormat="1" x14ac:dyDescent="0.2"/>
    <row r="469" s="40" customFormat="1" x14ac:dyDescent="0.2"/>
    <row r="470" s="40" customFormat="1" x14ac:dyDescent="0.2"/>
    <row r="471" s="40" customFormat="1" x14ac:dyDescent="0.2"/>
    <row r="472" s="40" customFormat="1" x14ac:dyDescent="0.2"/>
    <row r="473" s="40" customFormat="1" x14ac:dyDescent="0.2"/>
    <row r="474" s="40" customFormat="1" x14ac:dyDescent="0.2"/>
    <row r="475" s="40" customFormat="1" x14ac:dyDescent="0.2"/>
    <row r="476" s="40" customFormat="1" x14ac:dyDescent="0.2"/>
    <row r="477" s="40" customFormat="1" x14ac:dyDescent="0.2"/>
    <row r="478" s="40" customFormat="1" x14ac:dyDescent="0.2"/>
    <row r="479" s="40" customFormat="1" x14ac:dyDescent="0.2"/>
    <row r="480" s="40" customFormat="1" x14ac:dyDescent="0.2"/>
    <row r="481" s="40" customFormat="1" x14ac:dyDescent="0.2"/>
    <row r="482" s="40" customFormat="1" x14ac:dyDescent="0.2"/>
    <row r="483" s="40" customFormat="1" x14ac:dyDescent="0.2"/>
    <row r="484" s="40" customFormat="1" x14ac:dyDescent="0.2"/>
    <row r="485" s="40" customFormat="1" x14ac:dyDescent="0.2"/>
    <row r="486" s="40" customFormat="1" x14ac:dyDescent="0.2"/>
    <row r="487" s="40" customFormat="1" x14ac:dyDescent="0.2"/>
    <row r="488" s="40" customFormat="1" x14ac:dyDescent="0.2"/>
    <row r="489" s="40" customFormat="1" x14ac:dyDescent="0.2"/>
    <row r="490" s="40" customFormat="1" x14ac:dyDescent="0.2"/>
    <row r="491" s="40" customFormat="1" x14ac:dyDescent="0.2"/>
    <row r="492" s="40" customFormat="1" x14ac:dyDescent="0.2"/>
    <row r="493" s="40" customFormat="1" x14ac:dyDescent="0.2"/>
    <row r="494" s="40" customFormat="1" x14ac:dyDescent="0.2"/>
    <row r="495" s="40" customFormat="1" x14ac:dyDescent="0.2"/>
    <row r="496" s="40" customFormat="1" x14ac:dyDescent="0.2"/>
    <row r="497" s="40" customFormat="1" x14ac:dyDescent="0.2"/>
    <row r="498" s="40" customFormat="1" x14ac:dyDescent="0.2"/>
    <row r="499" s="40" customFormat="1" x14ac:dyDescent="0.2"/>
    <row r="500" s="40" customFormat="1" x14ac:dyDescent="0.2"/>
    <row r="501" s="40" customFormat="1" x14ac:dyDescent="0.2"/>
    <row r="502" s="40" customFormat="1" x14ac:dyDescent="0.2"/>
    <row r="503" s="40" customFormat="1" x14ac:dyDescent="0.2"/>
    <row r="504" s="40" customFormat="1" x14ac:dyDescent="0.2"/>
    <row r="505" s="40" customFormat="1" x14ac:dyDescent="0.2"/>
    <row r="506" s="40" customFormat="1" x14ac:dyDescent="0.2"/>
    <row r="507" s="40" customFormat="1" x14ac:dyDescent="0.2"/>
    <row r="508" s="40" customFormat="1" x14ac:dyDescent="0.2"/>
    <row r="509" s="40" customFormat="1" x14ac:dyDescent="0.2"/>
    <row r="510" s="40" customFormat="1" x14ac:dyDescent="0.2"/>
    <row r="511" s="40" customFormat="1" x14ac:dyDescent="0.2"/>
    <row r="512" s="40" customFormat="1" x14ac:dyDescent="0.2"/>
    <row r="513" s="40" customFormat="1" x14ac:dyDescent="0.2"/>
    <row r="514" s="40" customFormat="1" x14ac:dyDescent="0.2"/>
    <row r="515" s="40" customFormat="1" x14ac:dyDescent="0.2"/>
    <row r="516" s="40" customFormat="1" x14ac:dyDescent="0.2"/>
    <row r="517" s="40" customFormat="1" x14ac:dyDescent="0.2"/>
    <row r="518" s="40" customFormat="1" x14ac:dyDescent="0.2"/>
    <row r="519" s="40" customFormat="1" x14ac:dyDescent="0.2"/>
    <row r="520" s="40" customFormat="1" x14ac:dyDescent="0.2"/>
    <row r="521" s="40" customFormat="1" x14ac:dyDescent="0.2"/>
    <row r="522" s="40" customFormat="1" x14ac:dyDescent="0.2"/>
    <row r="523" s="40" customFormat="1" x14ac:dyDescent="0.2"/>
    <row r="524" s="40" customFormat="1" x14ac:dyDescent="0.2"/>
    <row r="525" s="40" customFormat="1" x14ac:dyDescent="0.2"/>
    <row r="526" s="40" customFormat="1" x14ac:dyDescent="0.2"/>
    <row r="527" s="40" customFormat="1" x14ac:dyDescent="0.2"/>
    <row r="528" s="40" customFormat="1" x14ac:dyDescent="0.2"/>
    <row r="529" s="40" customFormat="1" x14ac:dyDescent="0.2"/>
    <row r="530" s="40" customFormat="1" x14ac:dyDescent="0.2"/>
    <row r="531" s="40" customFormat="1" x14ac:dyDescent="0.2"/>
    <row r="532" s="40" customFormat="1" x14ac:dyDescent="0.2"/>
    <row r="533" s="40" customFormat="1" x14ac:dyDescent="0.2"/>
    <row r="534" s="40" customFormat="1" x14ac:dyDescent="0.2"/>
    <row r="535" s="40" customFormat="1" x14ac:dyDescent="0.2"/>
    <row r="536" s="40" customFormat="1" x14ac:dyDescent="0.2"/>
    <row r="537" s="40" customFormat="1" x14ac:dyDescent="0.2"/>
    <row r="538" s="40" customFormat="1" x14ac:dyDescent="0.2"/>
    <row r="539" s="40" customFormat="1" x14ac:dyDescent="0.2"/>
    <row r="540" s="40" customFormat="1" x14ac:dyDescent="0.2"/>
    <row r="541" s="40" customFormat="1" x14ac:dyDescent="0.2"/>
    <row r="542" s="40" customFormat="1" x14ac:dyDescent="0.2"/>
  </sheetData>
  <mergeCells count="24">
    <mergeCell ref="C30:D30"/>
    <mergeCell ref="C31:D31"/>
    <mergeCell ref="B33:G33"/>
    <mergeCell ref="B36:G36"/>
    <mergeCell ref="B37:G37"/>
    <mergeCell ref="B34:G34"/>
    <mergeCell ref="B35:G35"/>
    <mergeCell ref="B32:G32"/>
    <mergeCell ref="C21:D21"/>
    <mergeCell ref="C27:D27"/>
    <mergeCell ref="B1:H5"/>
    <mergeCell ref="B6:B16"/>
    <mergeCell ref="C26:D26"/>
    <mergeCell ref="B17:G17"/>
    <mergeCell ref="C18:D18"/>
    <mergeCell ref="C19:D19"/>
    <mergeCell ref="C20:D20"/>
    <mergeCell ref="C22:D22"/>
    <mergeCell ref="B18:B31"/>
    <mergeCell ref="C24:D24"/>
    <mergeCell ref="C25:D25"/>
    <mergeCell ref="C23:D23"/>
    <mergeCell ref="C28:D28"/>
    <mergeCell ref="C29:D29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Responsables!$B$3:$B$10</xm:f>
          </x14:formula1>
          <xm:sqref>C7</xm:sqref>
        </x14:dataValidation>
        <x14:dataValidation type="list" allowBlank="1" showInputMessage="1" showErrorMessage="1" xr:uid="{00000000-0002-0000-0500-000001000000}">
          <x14:formula1>
            <xm:f>Responsables!$B$3:$B$11</xm:f>
          </x14:formula1>
          <xm:sqref>C8:C9</xm:sqref>
        </x14:dataValidation>
        <x14:dataValidation type="list" allowBlank="1" showInputMessage="1" showErrorMessage="1" xr:uid="{00000000-0002-0000-0500-000002000000}">
          <x14:formula1>
            <xm:f>Responsables!$B$3:$B$12</xm:f>
          </x14:formula1>
          <xm:sqref>C10:C16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BT252"/>
  <sheetViews>
    <sheetView zoomScale="120" zoomScaleNormal="120" workbookViewId="0">
      <selection activeCell="B47" sqref="B47"/>
    </sheetView>
  </sheetViews>
  <sheetFormatPr baseColWidth="10" defaultColWidth="11.5" defaultRowHeight="16" x14ac:dyDescent="0.2"/>
  <cols>
    <col min="1" max="1" width="3.83203125" style="40" customWidth="1"/>
    <col min="2" max="2" width="46.1640625" customWidth="1"/>
    <col min="3" max="3" width="24.6640625" customWidth="1"/>
    <col min="4" max="4" width="14.5" customWidth="1"/>
    <col min="5" max="5" width="16.1640625" customWidth="1"/>
    <col min="6" max="6" width="17.6640625" customWidth="1"/>
    <col min="9" max="9" width="35" style="40" bestFit="1" customWidth="1"/>
    <col min="10" max="10" width="21.1640625" style="261" customWidth="1"/>
    <col min="11" max="11" width="6.5" style="40" customWidth="1"/>
    <col min="12" max="72" width="11.5" style="40"/>
  </cols>
  <sheetData>
    <row r="1" spans="1:72" s="10" customFormat="1" ht="74.25" customHeight="1" thickBot="1" x14ac:dyDescent="0.25">
      <c r="A1" s="40"/>
      <c r="B1" s="528" t="s">
        <v>274</v>
      </c>
      <c r="C1" s="529"/>
      <c r="D1" s="529"/>
      <c r="E1" s="529"/>
      <c r="F1" s="530"/>
      <c r="G1" s="40"/>
      <c r="H1" s="40"/>
      <c r="I1" s="40"/>
      <c r="J1" s="261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</row>
    <row r="2" spans="1:72" ht="25.5" customHeight="1" thickBot="1" x14ac:dyDescent="0.25">
      <c r="A2" s="337"/>
      <c r="B2" s="522" t="s">
        <v>106</v>
      </c>
      <c r="C2" s="523"/>
      <c r="D2" s="523"/>
      <c r="E2" s="523"/>
      <c r="F2" s="524"/>
      <c r="G2" s="338"/>
      <c r="H2" s="40"/>
      <c r="I2" s="525" t="s">
        <v>107</v>
      </c>
      <c r="J2" s="346" t="s">
        <v>106</v>
      </c>
      <c r="K2" s="347"/>
    </row>
    <row r="3" spans="1:72" x14ac:dyDescent="0.2">
      <c r="A3" s="337"/>
      <c r="B3" s="152"/>
      <c r="C3" s="23"/>
      <c r="D3" s="23"/>
      <c r="E3" s="23"/>
      <c r="F3" s="153"/>
      <c r="G3" s="338"/>
      <c r="H3" s="40"/>
      <c r="I3" s="526"/>
      <c r="J3" s="348" t="s">
        <v>108</v>
      </c>
      <c r="K3" s="347"/>
    </row>
    <row r="4" spans="1:72" x14ac:dyDescent="0.2">
      <c r="A4" s="337"/>
      <c r="B4" s="154"/>
      <c r="C4" s="94"/>
      <c r="D4" s="95"/>
      <c r="E4" s="95"/>
      <c r="F4" s="155"/>
      <c r="G4" s="59"/>
      <c r="H4" s="40"/>
      <c r="I4" s="526"/>
      <c r="J4" s="348" t="s">
        <v>109</v>
      </c>
      <c r="K4" s="347"/>
    </row>
    <row r="5" spans="1:72" ht="17" thickBot="1" x14ac:dyDescent="0.25">
      <c r="A5" s="337"/>
      <c r="B5" s="156" t="s">
        <v>275</v>
      </c>
      <c r="C5" s="112" t="s">
        <v>94</v>
      </c>
      <c r="D5" s="112" t="s">
        <v>69</v>
      </c>
      <c r="E5" s="113" t="s">
        <v>280</v>
      </c>
      <c r="F5" s="157" t="s">
        <v>281</v>
      </c>
      <c r="G5" s="59"/>
      <c r="H5" s="40"/>
      <c r="I5" s="527"/>
      <c r="J5" s="349" t="s">
        <v>110</v>
      </c>
      <c r="K5" s="347"/>
    </row>
    <row r="6" spans="1:72" x14ac:dyDescent="0.2">
      <c r="A6" s="337"/>
      <c r="B6" s="158" t="s">
        <v>276</v>
      </c>
      <c r="C6" s="96" t="s">
        <v>111</v>
      </c>
      <c r="D6" s="96">
        <v>1</v>
      </c>
      <c r="E6" s="97"/>
      <c r="F6" s="159"/>
      <c r="G6" s="59"/>
      <c r="H6" s="40"/>
      <c r="I6" s="341"/>
      <c r="J6" s="350"/>
      <c r="K6" s="347"/>
    </row>
    <row r="7" spans="1:72" x14ac:dyDescent="0.2">
      <c r="A7" s="337"/>
      <c r="B7" s="160" t="s">
        <v>277</v>
      </c>
      <c r="C7" s="114" t="s">
        <v>94</v>
      </c>
      <c r="D7" s="115" t="s">
        <v>90</v>
      </c>
      <c r="E7" s="116" t="s">
        <v>280</v>
      </c>
      <c r="F7" s="161" t="s">
        <v>112</v>
      </c>
      <c r="G7" s="59"/>
      <c r="H7" s="40"/>
      <c r="I7" s="341"/>
      <c r="J7" s="350"/>
      <c r="K7" s="347"/>
    </row>
    <row r="8" spans="1:72" x14ac:dyDescent="0.2">
      <c r="A8" s="337"/>
      <c r="B8" s="326" t="s">
        <v>278</v>
      </c>
      <c r="C8" s="327"/>
      <c r="D8" s="328"/>
      <c r="E8" s="329"/>
      <c r="F8" s="330"/>
      <c r="G8" s="59"/>
      <c r="H8" s="40"/>
      <c r="I8" s="341"/>
      <c r="J8" s="350"/>
      <c r="K8" s="347"/>
    </row>
    <row r="9" spans="1:72" x14ac:dyDescent="0.2">
      <c r="A9" s="337"/>
      <c r="B9" s="326" t="s">
        <v>279</v>
      </c>
      <c r="C9" s="327"/>
      <c r="D9" s="328"/>
      <c r="E9" s="329"/>
      <c r="F9" s="331"/>
      <c r="G9" s="59"/>
      <c r="H9" s="40"/>
      <c r="I9" s="341"/>
      <c r="J9" s="350"/>
      <c r="K9" s="347"/>
    </row>
    <row r="10" spans="1:72" x14ac:dyDescent="0.2">
      <c r="A10" s="337"/>
      <c r="B10" s="162" t="s">
        <v>113</v>
      </c>
      <c r="C10" s="98" t="s">
        <v>114</v>
      </c>
      <c r="D10" s="96">
        <v>9</v>
      </c>
      <c r="E10" s="100">
        <v>51722</v>
      </c>
      <c r="F10" s="163">
        <f>D10*E10</f>
        <v>465498</v>
      </c>
      <c r="G10" s="59"/>
      <c r="H10" s="40"/>
      <c r="I10" s="341"/>
      <c r="J10" s="350"/>
      <c r="K10" s="347"/>
    </row>
    <row r="11" spans="1:72" x14ac:dyDescent="0.2">
      <c r="A11" s="337"/>
      <c r="B11" s="162" t="s">
        <v>115</v>
      </c>
      <c r="C11" s="98" t="s">
        <v>114</v>
      </c>
      <c r="D11" s="96">
        <v>3</v>
      </c>
      <c r="E11" s="100">
        <v>51722</v>
      </c>
      <c r="F11" s="163">
        <f>D11*E11</f>
        <v>155166</v>
      </c>
      <c r="G11" s="59"/>
      <c r="H11" s="40"/>
      <c r="I11" s="341"/>
      <c r="J11" s="350"/>
      <c r="K11" s="347"/>
    </row>
    <row r="12" spans="1:72" x14ac:dyDescent="0.2">
      <c r="A12" s="337"/>
      <c r="B12" s="162" t="s">
        <v>116</v>
      </c>
      <c r="C12" s="98" t="s">
        <v>114</v>
      </c>
      <c r="D12" s="96">
        <v>10</v>
      </c>
      <c r="E12" s="100">
        <v>51722</v>
      </c>
      <c r="F12" s="163">
        <f>D12*E12</f>
        <v>517220</v>
      </c>
      <c r="G12" s="59"/>
      <c r="H12" s="40"/>
      <c r="I12" s="341"/>
      <c r="J12" s="350"/>
      <c r="K12" s="347"/>
    </row>
    <row r="13" spans="1:72" x14ac:dyDescent="0.2">
      <c r="A13" s="337"/>
      <c r="B13" s="162" t="s">
        <v>117</v>
      </c>
      <c r="C13" s="98" t="s">
        <v>114</v>
      </c>
      <c r="D13" s="96">
        <v>9</v>
      </c>
      <c r="E13" s="100">
        <v>51722</v>
      </c>
      <c r="F13" s="163">
        <f>D13*E13</f>
        <v>465498</v>
      </c>
      <c r="G13" s="59"/>
      <c r="H13" s="40"/>
      <c r="I13" s="341"/>
      <c r="J13" s="350"/>
      <c r="K13" s="347"/>
    </row>
    <row r="14" spans="1:72" x14ac:dyDescent="0.2">
      <c r="A14" s="337"/>
      <c r="B14" s="164" t="s">
        <v>118</v>
      </c>
      <c r="C14" s="98"/>
      <c r="D14" s="101">
        <f>SUM(D10:D13)</f>
        <v>31</v>
      </c>
      <c r="E14" s="102"/>
      <c r="F14" s="165">
        <f>SUM(F10:F13)</f>
        <v>1603382</v>
      </c>
      <c r="G14" s="59"/>
      <c r="H14" s="40"/>
      <c r="I14" s="341"/>
      <c r="J14" s="350"/>
    </row>
    <row r="15" spans="1:72" x14ac:dyDescent="0.2">
      <c r="A15" s="337"/>
      <c r="B15" s="332" t="s">
        <v>282</v>
      </c>
      <c r="C15" s="333"/>
      <c r="D15" s="334"/>
      <c r="E15" s="335"/>
      <c r="F15" s="336"/>
      <c r="G15" s="59"/>
      <c r="H15" s="40"/>
      <c r="I15" s="341"/>
      <c r="J15" s="350"/>
    </row>
    <row r="16" spans="1:72" x14ac:dyDescent="0.2">
      <c r="A16" s="337"/>
      <c r="B16" s="162" t="s">
        <v>119</v>
      </c>
      <c r="C16" s="98" t="s">
        <v>94</v>
      </c>
      <c r="D16" s="96">
        <v>800</v>
      </c>
      <c r="E16" s="99">
        <v>2500</v>
      </c>
      <c r="F16" s="163">
        <f>D16*E16</f>
        <v>2000000</v>
      </c>
      <c r="G16" s="59"/>
      <c r="H16" s="40"/>
      <c r="I16" s="341"/>
      <c r="J16" s="350"/>
    </row>
    <row r="17" spans="1:10" x14ac:dyDescent="0.2">
      <c r="A17" s="337"/>
      <c r="B17" s="162" t="s">
        <v>120</v>
      </c>
      <c r="C17" s="98" t="s">
        <v>121</v>
      </c>
      <c r="D17" s="96">
        <f>D16*10%</f>
        <v>80</v>
      </c>
      <c r="E17" s="99">
        <v>2500</v>
      </c>
      <c r="F17" s="163">
        <f>D17*E17</f>
        <v>200000</v>
      </c>
      <c r="G17" s="59"/>
      <c r="H17" s="40"/>
      <c r="I17" s="341"/>
      <c r="J17" s="350"/>
    </row>
    <row r="18" spans="1:10" x14ac:dyDescent="0.2">
      <c r="A18" s="337"/>
      <c r="B18" s="162" t="s">
        <v>122</v>
      </c>
      <c r="C18" s="98" t="s">
        <v>123</v>
      </c>
      <c r="D18" s="96">
        <v>16</v>
      </c>
      <c r="E18" s="99">
        <v>4500</v>
      </c>
      <c r="F18" s="163">
        <f>D18*E18</f>
        <v>72000</v>
      </c>
      <c r="G18" s="59"/>
      <c r="H18" s="40"/>
      <c r="I18" s="341"/>
      <c r="J18" s="350"/>
    </row>
    <row r="19" spans="1:10" x14ac:dyDescent="0.2">
      <c r="A19" s="337"/>
      <c r="B19" s="162" t="s">
        <v>124</v>
      </c>
      <c r="C19" s="98" t="s">
        <v>125</v>
      </c>
      <c r="D19" s="103">
        <v>7</v>
      </c>
      <c r="E19" s="99">
        <v>40000</v>
      </c>
      <c r="F19" s="166">
        <f>D19*E19</f>
        <v>280000</v>
      </c>
      <c r="G19" s="59"/>
      <c r="H19" s="40"/>
      <c r="I19" s="341"/>
      <c r="J19" s="350"/>
    </row>
    <row r="20" spans="1:10" x14ac:dyDescent="0.2">
      <c r="A20" s="337"/>
      <c r="B20" s="164" t="s">
        <v>126</v>
      </c>
      <c r="C20" s="98"/>
      <c r="D20" s="96"/>
      <c r="E20" s="99"/>
      <c r="F20" s="167">
        <f>SUM(F16:F19)</f>
        <v>2552000</v>
      </c>
      <c r="G20" s="59"/>
      <c r="H20" s="40"/>
      <c r="I20" s="341"/>
      <c r="J20" s="350"/>
    </row>
    <row r="21" spans="1:10" x14ac:dyDescent="0.2">
      <c r="A21" s="337"/>
      <c r="B21" s="164" t="s">
        <v>283</v>
      </c>
      <c r="C21" s="98"/>
      <c r="D21" s="96"/>
      <c r="E21" s="104"/>
      <c r="F21" s="165">
        <f>F14+F20</f>
        <v>4155382</v>
      </c>
      <c r="G21" s="242"/>
      <c r="H21" s="40"/>
      <c r="I21" s="341"/>
      <c r="J21" s="350"/>
    </row>
    <row r="22" spans="1:10" x14ac:dyDescent="0.2">
      <c r="A22" s="337"/>
      <c r="B22" s="287" t="s">
        <v>284</v>
      </c>
      <c r="C22" s="288"/>
      <c r="D22" s="289"/>
      <c r="E22" s="296"/>
      <c r="F22" s="297"/>
      <c r="G22" s="339"/>
      <c r="H22" s="40"/>
      <c r="I22" s="341"/>
      <c r="J22" s="350"/>
    </row>
    <row r="23" spans="1:10" x14ac:dyDescent="0.2">
      <c r="A23" s="337"/>
      <c r="B23" s="164" t="s">
        <v>127</v>
      </c>
      <c r="C23" s="105"/>
      <c r="D23" s="96"/>
      <c r="E23" s="106"/>
      <c r="F23" s="163"/>
      <c r="G23" s="242"/>
      <c r="H23" s="40"/>
      <c r="I23" s="341"/>
      <c r="J23" s="350"/>
    </row>
    <row r="24" spans="1:10" x14ac:dyDescent="0.2">
      <c r="A24" s="337"/>
      <c r="B24" s="162" t="s">
        <v>128</v>
      </c>
      <c r="C24" s="107" t="s">
        <v>96</v>
      </c>
      <c r="D24" s="96">
        <v>1</v>
      </c>
      <c r="E24" s="99">
        <v>1000000</v>
      </c>
      <c r="F24" s="163">
        <f>D24*E24</f>
        <v>1000000</v>
      </c>
      <c r="G24" s="242"/>
      <c r="H24" s="40"/>
      <c r="I24" s="341"/>
      <c r="J24" s="350"/>
    </row>
    <row r="25" spans="1:10" x14ac:dyDescent="0.2">
      <c r="A25" s="337"/>
      <c r="B25" s="162" t="s">
        <v>129</v>
      </c>
      <c r="C25" s="107" t="s">
        <v>121</v>
      </c>
      <c r="D25" s="108">
        <v>0.2</v>
      </c>
      <c r="E25" s="99">
        <f>F21+F24</f>
        <v>5155382</v>
      </c>
      <c r="F25" s="163">
        <f>D25*E25</f>
        <v>1031076.4</v>
      </c>
      <c r="G25" s="242"/>
      <c r="H25" s="40"/>
      <c r="I25" s="341"/>
      <c r="J25" s="350"/>
    </row>
    <row r="26" spans="1:10" ht="29.5" customHeight="1" x14ac:dyDescent="0.2">
      <c r="A26" s="337"/>
      <c r="B26" s="168" t="s">
        <v>130</v>
      </c>
      <c r="C26" s="107" t="s">
        <v>121</v>
      </c>
      <c r="D26" s="109">
        <v>0.05</v>
      </c>
      <c r="E26" s="110"/>
      <c r="F26" s="163">
        <f>F14*D26</f>
        <v>80169.100000000006</v>
      </c>
      <c r="G26" s="59"/>
      <c r="H26" s="40"/>
      <c r="I26" s="341"/>
      <c r="J26" s="350"/>
    </row>
    <row r="27" spans="1:10" x14ac:dyDescent="0.2">
      <c r="A27" s="337"/>
      <c r="B27" s="287" t="s">
        <v>285</v>
      </c>
      <c r="C27" s="288"/>
      <c r="D27" s="289"/>
      <c r="E27" s="290"/>
      <c r="F27" s="291">
        <f>SUM(F24:F26)</f>
        <v>2111245.5</v>
      </c>
      <c r="G27" s="59"/>
      <c r="H27" s="40"/>
      <c r="I27" s="341"/>
      <c r="J27" s="350"/>
    </row>
    <row r="28" spans="1:10" ht="17" thickBot="1" x14ac:dyDescent="0.25">
      <c r="A28" s="337"/>
      <c r="B28" s="292" t="s">
        <v>286</v>
      </c>
      <c r="C28" s="293"/>
      <c r="D28" s="293"/>
      <c r="E28" s="294"/>
      <c r="F28" s="295">
        <f>F21+F27</f>
        <v>6266627.5</v>
      </c>
      <c r="G28" s="59"/>
      <c r="H28" s="40"/>
      <c r="I28" s="341"/>
      <c r="J28" s="350"/>
    </row>
    <row r="29" spans="1:10" x14ac:dyDescent="0.2">
      <c r="B29" s="343"/>
      <c r="C29" s="341"/>
      <c r="D29" s="344"/>
      <c r="E29" s="345"/>
      <c r="F29" s="340"/>
      <c r="G29" s="340"/>
      <c r="H29" s="340"/>
      <c r="I29" s="341"/>
      <c r="J29" s="350"/>
    </row>
    <row r="30" spans="1:10" ht="17" thickBot="1" x14ac:dyDescent="0.25">
      <c r="B30" s="343"/>
      <c r="C30" s="341"/>
      <c r="D30" s="344"/>
      <c r="E30" s="345"/>
      <c r="F30" s="340"/>
      <c r="G30" s="340"/>
      <c r="H30" s="340"/>
      <c r="I30" s="341"/>
      <c r="J30" s="350"/>
    </row>
    <row r="31" spans="1:10" ht="25.5" customHeight="1" thickBot="1" x14ac:dyDescent="0.25">
      <c r="B31" s="522" t="s">
        <v>108</v>
      </c>
      <c r="C31" s="523"/>
      <c r="D31" s="523"/>
      <c r="E31" s="523"/>
      <c r="F31" s="523"/>
      <c r="G31" s="524"/>
      <c r="H31" s="340"/>
      <c r="I31" s="341"/>
      <c r="J31" s="350"/>
    </row>
    <row r="32" spans="1:10" ht="16.5" customHeight="1" x14ac:dyDescent="0.2">
      <c r="B32" s="124" t="s">
        <v>287</v>
      </c>
      <c r="C32" s="117" t="s">
        <v>312</v>
      </c>
      <c r="D32" s="117" t="s">
        <v>313</v>
      </c>
      <c r="E32" s="117" t="s">
        <v>314</v>
      </c>
      <c r="F32" s="117" t="s">
        <v>315</v>
      </c>
      <c r="G32" s="125" t="s">
        <v>121</v>
      </c>
      <c r="H32" s="340"/>
      <c r="I32" s="341"/>
      <c r="J32" s="350"/>
    </row>
    <row r="33" spans="2:10" x14ac:dyDescent="0.2">
      <c r="B33" s="321" t="s">
        <v>288</v>
      </c>
      <c r="C33" s="322"/>
      <c r="D33" s="322"/>
      <c r="E33" s="322"/>
      <c r="F33" s="322"/>
      <c r="G33" s="323"/>
      <c r="H33" s="340"/>
      <c r="I33" s="341"/>
      <c r="J33" s="350"/>
    </row>
    <row r="34" spans="2:10" x14ac:dyDescent="0.2">
      <c r="B34" s="321" t="s">
        <v>279</v>
      </c>
      <c r="C34" s="324"/>
      <c r="D34" s="324"/>
      <c r="E34" s="324"/>
      <c r="F34" s="324"/>
      <c r="G34" s="325"/>
      <c r="H34" s="340"/>
      <c r="I34" s="341"/>
      <c r="J34" s="350"/>
    </row>
    <row r="35" spans="2:10" x14ac:dyDescent="0.2">
      <c r="B35" s="126" t="s">
        <v>289</v>
      </c>
      <c r="C35" s="119">
        <v>3</v>
      </c>
      <c r="D35" s="119" t="s">
        <v>131</v>
      </c>
      <c r="E35" s="119">
        <v>51722</v>
      </c>
      <c r="F35" s="119">
        <f t="shared" ref="F35:F39" si="0">ROUND(C35*E35,0)</f>
        <v>155166</v>
      </c>
      <c r="G35" s="127"/>
      <c r="H35" s="340"/>
      <c r="I35" s="341"/>
      <c r="J35" s="350"/>
    </row>
    <row r="36" spans="2:10" x14ac:dyDescent="0.2">
      <c r="B36" s="126" t="s">
        <v>290</v>
      </c>
      <c r="C36" s="119">
        <v>10</v>
      </c>
      <c r="D36" s="119" t="s">
        <v>131</v>
      </c>
      <c r="E36" s="119">
        <f>E35</f>
        <v>51722</v>
      </c>
      <c r="F36" s="119">
        <f t="shared" si="0"/>
        <v>517220</v>
      </c>
      <c r="G36" s="127"/>
      <c r="H36" s="340"/>
      <c r="I36" s="341"/>
      <c r="J36" s="350"/>
    </row>
    <row r="37" spans="2:10" x14ac:dyDescent="0.2">
      <c r="B37" s="126" t="s">
        <v>291</v>
      </c>
      <c r="C37" s="119">
        <v>6</v>
      </c>
      <c r="D37" s="119" t="s">
        <v>131</v>
      </c>
      <c r="E37" s="119">
        <f>E36</f>
        <v>51722</v>
      </c>
      <c r="F37" s="119">
        <f t="shared" si="0"/>
        <v>310332</v>
      </c>
      <c r="G37" s="127"/>
      <c r="H37" s="340"/>
      <c r="I37" s="341"/>
      <c r="J37" s="350"/>
    </row>
    <row r="38" spans="2:10" x14ac:dyDescent="0.2">
      <c r="B38" s="126" t="s">
        <v>292</v>
      </c>
      <c r="C38" s="119">
        <v>7</v>
      </c>
      <c r="D38" s="119" t="s">
        <v>131</v>
      </c>
      <c r="E38" s="119">
        <f>E37</f>
        <v>51722</v>
      </c>
      <c r="F38" s="119">
        <f t="shared" si="0"/>
        <v>362054</v>
      </c>
      <c r="G38" s="127"/>
      <c r="H38" s="340"/>
      <c r="I38" s="341"/>
      <c r="J38" s="350"/>
    </row>
    <row r="39" spans="2:10" x14ac:dyDescent="0.2">
      <c r="B39" s="126" t="s">
        <v>293</v>
      </c>
      <c r="C39" s="119">
        <v>4</v>
      </c>
      <c r="D39" s="119" t="s">
        <v>131</v>
      </c>
      <c r="E39" s="119">
        <f>E38</f>
        <v>51722</v>
      </c>
      <c r="F39" s="119">
        <f t="shared" si="0"/>
        <v>206888</v>
      </c>
      <c r="G39" s="127"/>
      <c r="H39" s="340"/>
      <c r="I39" s="341"/>
      <c r="J39" s="350"/>
    </row>
    <row r="40" spans="2:10" x14ac:dyDescent="0.2">
      <c r="B40" s="126" t="s">
        <v>294</v>
      </c>
      <c r="C40" s="119"/>
      <c r="D40" s="119"/>
      <c r="E40" s="119"/>
      <c r="F40" s="119"/>
      <c r="G40" s="127"/>
      <c r="H40" s="340"/>
      <c r="I40" s="341"/>
      <c r="J40" s="350"/>
    </row>
    <row r="41" spans="2:10" x14ac:dyDescent="0.2">
      <c r="B41" s="141" t="s">
        <v>132</v>
      </c>
      <c r="C41" s="142">
        <f>SUM(C35:C40)</f>
        <v>30</v>
      </c>
      <c r="D41" s="118"/>
      <c r="E41" s="143"/>
      <c r="F41" s="142">
        <f>SUM(F35:F40)</f>
        <v>1551660</v>
      </c>
      <c r="G41" s="146"/>
      <c r="H41" s="340"/>
      <c r="I41" s="341"/>
      <c r="J41" s="350"/>
    </row>
    <row r="42" spans="2:10" x14ac:dyDescent="0.2">
      <c r="B42" s="126"/>
      <c r="C42" s="22"/>
      <c r="D42" s="22"/>
      <c r="E42" s="122"/>
      <c r="F42" s="119"/>
      <c r="G42" s="127"/>
      <c r="H42" s="340"/>
      <c r="I42" s="341"/>
      <c r="J42" s="350"/>
    </row>
    <row r="43" spans="2:10" x14ac:dyDescent="0.2">
      <c r="B43" s="141" t="s">
        <v>295</v>
      </c>
      <c r="C43" s="118"/>
      <c r="D43" s="118"/>
      <c r="E43" s="144"/>
      <c r="F43" s="118"/>
      <c r="G43" s="145"/>
      <c r="H43" s="340"/>
      <c r="I43" s="341"/>
      <c r="J43" s="350"/>
    </row>
    <row r="44" spans="2:10" x14ac:dyDescent="0.2">
      <c r="B44" s="130" t="s">
        <v>296</v>
      </c>
      <c r="C44" s="119">
        <v>433</v>
      </c>
      <c r="D44" s="119" t="s">
        <v>133</v>
      </c>
      <c r="E44" s="119">
        <f>13000*B60</f>
        <v>13209.3</v>
      </c>
      <c r="F44" s="119">
        <f t="shared" ref="F44:F50" si="1">ROUND(C44*E44,0)</f>
        <v>5719627</v>
      </c>
      <c r="G44" s="127"/>
      <c r="H44" s="340"/>
      <c r="I44" s="341"/>
      <c r="J44" s="350"/>
    </row>
    <row r="45" spans="2:10" x14ac:dyDescent="0.2">
      <c r="B45" s="130" t="s">
        <v>297</v>
      </c>
      <c r="C45" s="119">
        <v>10</v>
      </c>
      <c r="D45" s="119" t="s">
        <v>134</v>
      </c>
      <c r="E45" s="119">
        <f>134961*B60</f>
        <v>137133.87210000001</v>
      </c>
      <c r="F45" s="119">
        <f t="shared" si="1"/>
        <v>1371339</v>
      </c>
      <c r="G45" s="127"/>
      <c r="H45" s="340"/>
      <c r="I45" s="341"/>
      <c r="J45" s="350"/>
    </row>
    <row r="46" spans="2:10" x14ac:dyDescent="0.2">
      <c r="B46" s="130" t="s">
        <v>298</v>
      </c>
      <c r="C46" s="119"/>
      <c r="D46" s="119"/>
      <c r="E46" s="119"/>
      <c r="F46" s="119"/>
      <c r="G46" s="127"/>
      <c r="H46" s="340"/>
      <c r="I46" s="341"/>
      <c r="J46" s="350"/>
    </row>
    <row r="47" spans="2:10" x14ac:dyDescent="0.2">
      <c r="B47" s="130" t="s">
        <v>328</v>
      </c>
      <c r="C47" s="119"/>
      <c r="D47" s="119"/>
      <c r="E47" s="119"/>
      <c r="F47" s="119"/>
      <c r="G47" s="127"/>
      <c r="H47" s="340"/>
      <c r="I47" s="341"/>
      <c r="J47" s="350"/>
    </row>
    <row r="48" spans="2:10" x14ac:dyDescent="0.2">
      <c r="B48" s="130" t="s">
        <v>299</v>
      </c>
      <c r="C48" s="119"/>
      <c r="D48" s="119"/>
      <c r="E48" s="119"/>
      <c r="F48" s="119"/>
      <c r="G48" s="127"/>
      <c r="H48" s="340"/>
      <c r="I48" s="341"/>
      <c r="J48" s="350"/>
    </row>
    <row r="49" spans="2:10" x14ac:dyDescent="0.2">
      <c r="B49" s="130" t="s">
        <v>300</v>
      </c>
      <c r="C49" s="119">
        <v>7</v>
      </c>
      <c r="D49" s="119" t="s">
        <v>135</v>
      </c>
      <c r="E49" s="119">
        <f>9405*B60</f>
        <v>9556.4205000000002</v>
      </c>
      <c r="F49" s="119">
        <f t="shared" si="1"/>
        <v>66895</v>
      </c>
      <c r="G49" s="127"/>
      <c r="H49" s="340"/>
      <c r="I49" s="341"/>
      <c r="J49" s="350"/>
    </row>
    <row r="50" spans="2:10" x14ac:dyDescent="0.2">
      <c r="B50" s="130" t="s">
        <v>301</v>
      </c>
      <c r="C50" s="119">
        <v>2</v>
      </c>
      <c r="D50" s="119" t="s">
        <v>135</v>
      </c>
      <c r="E50" s="119">
        <f>5225*B60</f>
        <v>5309.1225000000004</v>
      </c>
      <c r="F50" s="119">
        <f t="shared" si="1"/>
        <v>10618</v>
      </c>
      <c r="G50" s="127"/>
      <c r="H50" s="340"/>
      <c r="I50" s="341"/>
      <c r="J50" s="350"/>
    </row>
    <row r="51" spans="2:10" x14ac:dyDescent="0.2">
      <c r="B51" s="131" t="s">
        <v>136</v>
      </c>
      <c r="C51" s="119"/>
      <c r="D51" s="119"/>
      <c r="E51" s="119"/>
      <c r="F51" s="121">
        <f>SUM(F44:F50)</f>
        <v>7168479</v>
      </c>
      <c r="G51" s="127"/>
      <c r="H51" s="340"/>
      <c r="I51" s="341"/>
      <c r="J51" s="350"/>
    </row>
    <row r="52" spans="2:10" x14ac:dyDescent="0.2">
      <c r="B52" s="141" t="s">
        <v>137</v>
      </c>
      <c r="C52" s="118"/>
      <c r="D52" s="118"/>
      <c r="E52" s="144"/>
      <c r="F52" s="118"/>
      <c r="G52" s="145"/>
      <c r="H52" s="340"/>
      <c r="I52" s="341"/>
      <c r="J52" s="350"/>
    </row>
    <row r="53" spans="2:10" x14ac:dyDescent="0.2">
      <c r="B53" s="126" t="s">
        <v>302</v>
      </c>
      <c r="C53" s="123">
        <v>0.05</v>
      </c>
      <c r="D53" s="119"/>
      <c r="E53" s="119"/>
      <c r="F53" s="119">
        <f>F41*C53</f>
        <v>77583</v>
      </c>
      <c r="G53" s="127"/>
      <c r="H53" s="341"/>
      <c r="I53" s="341"/>
      <c r="J53" s="350"/>
    </row>
    <row r="54" spans="2:10" x14ac:dyDescent="0.2">
      <c r="B54" s="126" t="s">
        <v>303</v>
      </c>
      <c r="C54" s="123">
        <v>0.3</v>
      </c>
      <c r="D54" s="119"/>
      <c r="E54" s="119"/>
      <c r="F54" s="119">
        <f>F51*C54</f>
        <v>2150543.6999999997</v>
      </c>
      <c r="G54" s="127"/>
      <c r="H54" s="340"/>
      <c r="I54" s="341"/>
      <c r="J54" s="350"/>
    </row>
    <row r="55" spans="2:10" x14ac:dyDescent="0.2">
      <c r="B55" s="128" t="s">
        <v>138</v>
      </c>
      <c r="C55" s="119"/>
      <c r="D55" s="119"/>
      <c r="E55" s="121"/>
      <c r="F55" s="121">
        <f>SUM(F53:F54)</f>
        <v>2228126.6999999997</v>
      </c>
      <c r="G55" s="129"/>
      <c r="H55" s="340"/>
      <c r="I55" s="341"/>
      <c r="J55" s="350"/>
    </row>
    <row r="56" spans="2:10" x14ac:dyDescent="0.2">
      <c r="B56" s="141" t="s">
        <v>304</v>
      </c>
      <c r="C56" s="147"/>
      <c r="D56" s="147"/>
      <c r="E56" s="147"/>
      <c r="F56" s="149">
        <f>F55+F51+F41</f>
        <v>10948265.699999999</v>
      </c>
      <c r="G56" s="148"/>
      <c r="H56" s="340"/>
      <c r="I56" s="341"/>
      <c r="J56" s="350"/>
    </row>
    <row r="57" spans="2:10" x14ac:dyDescent="0.2">
      <c r="B57" s="128"/>
      <c r="C57" s="120"/>
      <c r="D57" s="120"/>
      <c r="E57" s="120"/>
      <c r="F57" s="150"/>
      <c r="G57" s="132"/>
      <c r="H57" s="340"/>
      <c r="I57" s="341"/>
      <c r="J57" s="350"/>
    </row>
    <row r="58" spans="2:10" x14ac:dyDescent="0.2">
      <c r="B58" s="128"/>
      <c r="C58" s="120"/>
      <c r="D58" s="120"/>
      <c r="E58" s="120"/>
      <c r="F58" s="150">
        <f>ROUND(F56/1000,0)</f>
        <v>10948</v>
      </c>
      <c r="G58" s="132" t="s">
        <v>139</v>
      </c>
      <c r="H58" s="340"/>
      <c r="I58" s="341"/>
      <c r="J58" s="350"/>
    </row>
    <row r="59" spans="2:10" x14ac:dyDescent="0.2">
      <c r="B59" s="133" t="s">
        <v>305</v>
      </c>
      <c r="C59" s="134"/>
      <c r="D59" s="134"/>
      <c r="E59" s="135"/>
      <c r="F59" s="151"/>
      <c r="G59" s="136"/>
      <c r="H59" s="340"/>
      <c r="I59" s="341"/>
      <c r="J59" s="350"/>
    </row>
    <row r="60" spans="2:10" ht="17" thickBot="1" x14ac:dyDescent="0.25">
      <c r="B60" s="137">
        <v>1.0161</v>
      </c>
      <c r="C60" s="138"/>
      <c r="D60" s="138"/>
      <c r="E60" s="139"/>
      <c r="F60" s="138"/>
      <c r="G60" s="140"/>
      <c r="H60" s="340"/>
      <c r="I60" s="341"/>
      <c r="J60" s="350"/>
    </row>
    <row r="61" spans="2:10" ht="17" thickBot="1" x14ac:dyDescent="0.25">
      <c r="B61" s="111"/>
      <c r="C61" s="1"/>
      <c r="D61" s="2"/>
      <c r="E61" s="3"/>
      <c r="F61" s="4"/>
      <c r="G61" s="4"/>
      <c r="H61" s="340"/>
      <c r="I61" s="341"/>
      <c r="J61" s="350"/>
    </row>
    <row r="62" spans="2:10" ht="22.5" customHeight="1" thickBot="1" x14ac:dyDescent="0.25">
      <c r="B62" s="522" t="s">
        <v>109</v>
      </c>
      <c r="C62" s="523"/>
      <c r="D62" s="523"/>
      <c r="E62" s="523"/>
      <c r="F62" s="523"/>
      <c r="G62" s="524"/>
      <c r="H62" s="340"/>
      <c r="I62" s="341"/>
      <c r="J62" s="350"/>
    </row>
    <row r="63" spans="2:10" x14ac:dyDescent="0.2">
      <c r="B63" s="308" t="s">
        <v>93</v>
      </c>
      <c r="C63" s="309" t="s">
        <v>90</v>
      </c>
      <c r="D63" s="310" t="s">
        <v>70</v>
      </c>
      <c r="E63" s="310" t="s">
        <v>71</v>
      </c>
      <c r="F63" s="309" t="s">
        <v>72</v>
      </c>
      <c r="G63" s="311" t="s">
        <v>73</v>
      </c>
      <c r="H63" s="340"/>
      <c r="I63" s="341"/>
      <c r="J63" s="350"/>
    </row>
    <row r="64" spans="2:10" x14ac:dyDescent="0.2">
      <c r="B64" s="312" t="s">
        <v>140</v>
      </c>
      <c r="C64" s="313"/>
      <c r="D64" s="313"/>
      <c r="E64" s="313"/>
      <c r="F64" s="313"/>
      <c r="G64" s="314"/>
      <c r="H64" s="340"/>
      <c r="I64" s="341"/>
      <c r="J64" s="350"/>
    </row>
    <row r="65" spans="2:10" x14ac:dyDescent="0.2">
      <c r="B65" s="312" t="s">
        <v>141</v>
      </c>
      <c r="C65" s="24"/>
      <c r="D65" s="24"/>
      <c r="E65" s="24"/>
      <c r="F65" s="24"/>
      <c r="G65" s="169"/>
      <c r="H65" s="340"/>
      <c r="I65" s="341"/>
      <c r="J65" s="350"/>
    </row>
    <row r="66" spans="2:10" x14ac:dyDescent="0.2">
      <c r="B66" s="170" t="s">
        <v>142</v>
      </c>
      <c r="C66" s="38">
        <v>1</v>
      </c>
      <c r="D66" s="38">
        <v>1</v>
      </c>
      <c r="E66" s="25">
        <v>0.7</v>
      </c>
      <c r="F66" s="5">
        <v>7500000</v>
      </c>
      <c r="G66" s="171">
        <f>+F66*E66*D66*C66</f>
        <v>5250000</v>
      </c>
      <c r="H66" s="340"/>
      <c r="I66" s="341"/>
      <c r="J66" s="350"/>
    </row>
    <row r="67" spans="2:10" x14ac:dyDescent="0.2">
      <c r="B67" s="170" t="s">
        <v>143</v>
      </c>
      <c r="C67" s="38">
        <v>1</v>
      </c>
      <c r="D67" s="38">
        <v>1</v>
      </c>
      <c r="E67" s="25">
        <v>1</v>
      </c>
      <c r="F67" s="5">
        <v>5000000</v>
      </c>
      <c r="G67" s="171">
        <f t="shared" ref="G67:G70" si="2">+F67*E67*D67*C67</f>
        <v>5000000</v>
      </c>
      <c r="H67" s="340"/>
      <c r="I67" s="341"/>
      <c r="J67" s="350"/>
    </row>
    <row r="68" spans="2:10" x14ac:dyDescent="0.2">
      <c r="B68" s="170" t="s">
        <v>144</v>
      </c>
      <c r="C68" s="38">
        <v>1</v>
      </c>
      <c r="D68" s="38">
        <v>1</v>
      </c>
      <c r="E68" s="25">
        <v>1</v>
      </c>
      <c r="F68" s="5">
        <v>5000000</v>
      </c>
      <c r="G68" s="171">
        <f t="shared" si="2"/>
        <v>5000000</v>
      </c>
      <c r="H68" s="340"/>
      <c r="I68" s="341"/>
      <c r="J68" s="350"/>
    </row>
    <row r="69" spans="2:10" x14ac:dyDescent="0.2">
      <c r="B69" s="172" t="s">
        <v>145</v>
      </c>
      <c r="C69" s="38">
        <v>1</v>
      </c>
      <c r="D69" s="38">
        <v>1</v>
      </c>
      <c r="E69" s="25">
        <v>1</v>
      </c>
      <c r="F69" s="5">
        <v>5000000</v>
      </c>
      <c r="G69" s="171">
        <f t="shared" si="2"/>
        <v>5000000</v>
      </c>
      <c r="H69" s="340"/>
      <c r="I69" s="341"/>
      <c r="J69" s="350"/>
    </row>
    <row r="70" spans="2:10" x14ac:dyDescent="0.2">
      <c r="B70" s="173" t="s">
        <v>146</v>
      </c>
      <c r="C70" s="38">
        <v>1</v>
      </c>
      <c r="D70" s="38">
        <v>1</v>
      </c>
      <c r="E70" s="25">
        <v>0.25</v>
      </c>
      <c r="F70" s="26">
        <v>2200000</v>
      </c>
      <c r="G70" s="171">
        <f t="shared" si="2"/>
        <v>550000</v>
      </c>
      <c r="H70" s="340"/>
      <c r="I70" s="341"/>
      <c r="J70" s="350"/>
    </row>
    <row r="71" spans="2:10" x14ac:dyDescent="0.2">
      <c r="B71" s="508"/>
      <c r="C71" s="509"/>
      <c r="D71" s="509"/>
      <c r="E71" s="509"/>
      <c r="F71" s="509"/>
      <c r="G71" s="174">
        <f>SUM(G66:G70)</f>
        <v>20800000</v>
      </c>
      <c r="H71" s="340"/>
      <c r="I71" s="341"/>
      <c r="J71" s="350"/>
    </row>
    <row r="72" spans="2:10" x14ac:dyDescent="0.2">
      <c r="B72" s="510" t="s">
        <v>92</v>
      </c>
      <c r="C72" s="511"/>
      <c r="D72" s="511"/>
      <c r="E72" s="511"/>
      <c r="F72" s="511"/>
      <c r="G72" s="512"/>
      <c r="H72" s="340"/>
      <c r="I72" s="341"/>
      <c r="J72" s="350"/>
    </row>
    <row r="73" spans="2:10" x14ac:dyDescent="0.2">
      <c r="B73" s="513" t="s">
        <v>95</v>
      </c>
      <c r="C73" s="514"/>
      <c r="D73" s="27" t="s">
        <v>96</v>
      </c>
      <c r="E73" s="28">
        <v>1</v>
      </c>
      <c r="F73" s="29">
        <v>2000000</v>
      </c>
      <c r="G73" s="175">
        <f t="shared" ref="G73:G78" si="3">+F73*E73</f>
        <v>2000000</v>
      </c>
      <c r="H73" s="340"/>
      <c r="I73" s="341"/>
      <c r="J73" s="350"/>
    </row>
    <row r="74" spans="2:10" x14ac:dyDescent="0.2">
      <c r="B74" s="513" t="s">
        <v>147</v>
      </c>
      <c r="C74" s="514"/>
      <c r="D74" s="27" t="s">
        <v>96</v>
      </c>
      <c r="E74" s="28">
        <v>1</v>
      </c>
      <c r="F74" s="29">
        <v>2000000</v>
      </c>
      <c r="G74" s="175">
        <f t="shared" si="3"/>
        <v>2000000</v>
      </c>
      <c r="H74" s="340"/>
      <c r="I74" s="341"/>
      <c r="J74" s="350"/>
    </row>
    <row r="75" spans="2:10" x14ac:dyDescent="0.2">
      <c r="B75" s="513" t="s">
        <v>98</v>
      </c>
      <c r="C75" s="514"/>
      <c r="D75" s="27" t="s">
        <v>148</v>
      </c>
      <c r="E75" s="28">
        <v>25</v>
      </c>
      <c r="F75" s="29">
        <v>450000</v>
      </c>
      <c r="G75" s="175">
        <f t="shared" si="3"/>
        <v>11250000</v>
      </c>
      <c r="H75" s="340"/>
      <c r="I75" s="341"/>
      <c r="J75" s="350"/>
    </row>
    <row r="76" spans="2:10" x14ac:dyDescent="0.2">
      <c r="B76" s="513" t="s">
        <v>100</v>
      </c>
      <c r="C76" s="514"/>
      <c r="D76" s="27" t="s">
        <v>148</v>
      </c>
      <c r="E76" s="28">
        <v>75</v>
      </c>
      <c r="F76" s="29">
        <v>70000</v>
      </c>
      <c r="G76" s="175">
        <f t="shared" si="3"/>
        <v>5250000</v>
      </c>
      <c r="H76" s="340"/>
      <c r="I76" s="341"/>
      <c r="J76" s="350"/>
    </row>
    <row r="77" spans="2:10" x14ac:dyDescent="0.2">
      <c r="B77" s="513" t="s">
        <v>149</v>
      </c>
      <c r="C77" s="514"/>
      <c r="D77" s="27" t="s">
        <v>148</v>
      </c>
      <c r="E77" s="28">
        <v>75</v>
      </c>
      <c r="F77" s="29">
        <v>50000</v>
      </c>
      <c r="G77" s="175">
        <f t="shared" si="3"/>
        <v>3750000</v>
      </c>
      <c r="H77" s="340"/>
      <c r="I77" s="341"/>
      <c r="J77" s="350"/>
    </row>
    <row r="78" spans="2:10" x14ac:dyDescent="0.2">
      <c r="B78" s="513" t="s">
        <v>150</v>
      </c>
      <c r="C78" s="514"/>
      <c r="D78" s="27" t="s">
        <v>96</v>
      </c>
      <c r="E78" s="28">
        <v>1</v>
      </c>
      <c r="F78" s="29">
        <v>3000000</v>
      </c>
      <c r="G78" s="175">
        <f t="shared" si="3"/>
        <v>3000000</v>
      </c>
      <c r="H78" s="340"/>
      <c r="I78" s="341"/>
      <c r="J78" s="350"/>
    </row>
    <row r="79" spans="2:10" ht="17" thickBot="1" x14ac:dyDescent="0.25">
      <c r="B79" s="515"/>
      <c r="C79" s="516"/>
      <c r="D79" s="516"/>
      <c r="E79" s="516"/>
      <c r="F79" s="516"/>
      <c r="G79" s="176">
        <f>SUM(G73:G78)</f>
        <v>27250000</v>
      </c>
      <c r="H79" s="340"/>
      <c r="I79" s="341"/>
      <c r="J79" s="350"/>
    </row>
    <row r="80" spans="2:10" ht="17" thickBot="1" x14ac:dyDescent="0.25">
      <c r="B80" s="1"/>
      <c r="C80" s="1"/>
      <c r="D80" s="2"/>
      <c r="E80" s="3"/>
      <c r="F80" s="4"/>
      <c r="G80" s="4"/>
      <c r="H80" s="340"/>
      <c r="I80" s="341"/>
      <c r="J80" s="350"/>
    </row>
    <row r="81" spans="2:10" ht="30.75" customHeight="1" x14ac:dyDescent="0.2">
      <c r="B81" s="519" t="s">
        <v>110</v>
      </c>
      <c r="C81" s="520"/>
      <c r="D81" s="520"/>
      <c r="E81" s="520"/>
      <c r="F81" s="520"/>
      <c r="G81" s="521"/>
      <c r="H81" s="340"/>
      <c r="I81" s="341"/>
      <c r="J81" s="350"/>
    </row>
    <row r="82" spans="2:10" x14ac:dyDescent="0.2">
      <c r="B82" s="315" t="s">
        <v>277</v>
      </c>
      <c r="C82" s="316" t="s">
        <v>94</v>
      </c>
      <c r="D82" s="317" t="s">
        <v>69</v>
      </c>
      <c r="E82" s="318" t="s">
        <v>72</v>
      </c>
      <c r="F82" s="318" t="s">
        <v>151</v>
      </c>
      <c r="G82" s="319" t="s">
        <v>152</v>
      </c>
      <c r="H82" s="340"/>
      <c r="I82" s="341"/>
      <c r="J82" s="350"/>
    </row>
    <row r="83" spans="2:10" x14ac:dyDescent="0.2">
      <c r="B83" s="315" t="s">
        <v>288</v>
      </c>
      <c r="C83" s="316"/>
      <c r="D83" s="317"/>
      <c r="E83" s="317"/>
      <c r="F83" s="317"/>
      <c r="G83" s="320"/>
      <c r="H83" s="340"/>
      <c r="I83" s="341"/>
      <c r="J83" s="350"/>
    </row>
    <row r="84" spans="2:10" x14ac:dyDescent="0.2">
      <c r="B84" s="315" t="s">
        <v>306</v>
      </c>
      <c r="C84" s="316"/>
      <c r="D84" s="317"/>
      <c r="E84" s="317"/>
      <c r="F84" s="317"/>
      <c r="G84" s="320"/>
      <c r="H84" s="340"/>
      <c r="I84" s="341"/>
      <c r="J84" s="350"/>
    </row>
    <row r="85" spans="2:10" x14ac:dyDescent="0.2">
      <c r="B85" s="177" t="s">
        <v>153</v>
      </c>
      <c r="C85" s="31" t="s">
        <v>114</v>
      </c>
      <c r="D85" s="32">
        <v>0</v>
      </c>
      <c r="E85" s="30">
        <f t="shared" ref="E85:E98" si="4">+IF(D85&gt;0,$L$28,0)</f>
        <v>0</v>
      </c>
      <c r="F85" s="30">
        <f>+D85*E85</f>
        <v>0</v>
      </c>
      <c r="G85" s="178">
        <f t="shared" ref="G85:G98" si="5">+F85*$D$12</f>
        <v>0</v>
      </c>
      <c r="H85" s="341"/>
      <c r="I85" s="341"/>
      <c r="J85" s="350"/>
    </row>
    <row r="86" spans="2:10" x14ac:dyDescent="0.2">
      <c r="B86" s="177" t="s">
        <v>154</v>
      </c>
      <c r="C86" s="31" t="s">
        <v>114</v>
      </c>
      <c r="D86" s="32">
        <v>0</v>
      </c>
      <c r="E86" s="30">
        <f t="shared" si="4"/>
        <v>0</v>
      </c>
      <c r="F86" s="30">
        <f t="shared" ref="F86:F98" si="6">+D86*E86</f>
        <v>0</v>
      </c>
      <c r="G86" s="178">
        <f t="shared" si="5"/>
        <v>0</v>
      </c>
      <c r="H86" s="340"/>
      <c r="I86" s="341"/>
      <c r="J86" s="350"/>
    </row>
    <row r="87" spans="2:10" x14ac:dyDescent="0.2">
      <c r="B87" s="177" t="s">
        <v>155</v>
      </c>
      <c r="C87" s="31" t="s">
        <v>114</v>
      </c>
      <c r="D87" s="32">
        <v>0</v>
      </c>
      <c r="E87" s="30">
        <f t="shared" si="4"/>
        <v>0</v>
      </c>
      <c r="F87" s="30">
        <f t="shared" si="6"/>
        <v>0</v>
      </c>
      <c r="G87" s="178">
        <f t="shared" si="5"/>
        <v>0</v>
      </c>
      <c r="H87" s="340"/>
      <c r="I87" s="341"/>
      <c r="J87" s="350"/>
    </row>
    <row r="88" spans="2:10" x14ac:dyDescent="0.2">
      <c r="B88" s="177" t="s">
        <v>156</v>
      </c>
      <c r="C88" s="31" t="s">
        <v>114</v>
      </c>
      <c r="D88" s="32">
        <v>0</v>
      </c>
      <c r="E88" s="30">
        <f t="shared" si="4"/>
        <v>0</v>
      </c>
      <c r="F88" s="30">
        <f t="shared" si="6"/>
        <v>0</v>
      </c>
      <c r="G88" s="178">
        <f t="shared" si="5"/>
        <v>0</v>
      </c>
      <c r="H88" s="340"/>
      <c r="I88" s="341"/>
      <c r="J88" s="350"/>
    </row>
    <row r="89" spans="2:10" x14ac:dyDescent="0.2">
      <c r="B89" s="177" t="s">
        <v>113</v>
      </c>
      <c r="C89" s="31" t="s">
        <v>114</v>
      </c>
      <c r="D89" s="32">
        <v>0</v>
      </c>
      <c r="E89" s="30">
        <f t="shared" si="4"/>
        <v>0</v>
      </c>
      <c r="F89" s="30">
        <f t="shared" si="6"/>
        <v>0</v>
      </c>
      <c r="G89" s="178">
        <f t="shared" si="5"/>
        <v>0</v>
      </c>
      <c r="H89" s="340"/>
      <c r="I89" s="341"/>
      <c r="J89" s="350"/>
    </row>
    <row r="90" spans="2:10" x14ac:dyDescent="0.2">
      <c r="B90" s="177" t="s">
        <v>157</v>
      </c>
      <c r="C90" s="31" t="s">
        <v>114</v>
      </c>
      <c r="D90" s="32">
        <v>0</v>
      </c>
      <c r="E90" s="30">
        <f t="shared" si="4"/>
        <v>0</v>
      </c>
      <c r="F90" s="30">
        <f t="shared" si="6"/>
        <v>0</v>
      </c>
      <c r="G90" s="178">
        <f t="shared" si="5"/>
        <v>0</v>
      </c>
      <c r="H90" s="340"/>
      <c r="I90" s="341"/>
      <c r="J90" s="350"/>
    </row>
    <row r="91" spans="2:10" x14ac:dyDescent="0.2">
      <c r="B91" s="177" t="s">
        <v>158</v>
      </c>
      <c r="C91" s="31" t="s">
        <v>114</v>
      </c>
      <c r="D91" s="32">
        <v>0</v>
      </c>
      <c r="E91" s="30">
        <f t="shared" si="4"/>
        <v>0</v>
      </c>
      <c r="F91" s="30">
        <f t="shared" si="6"/>
        <v>0</v>
      </c>
      <c r="G91" s="178">
        <f t="shared" si="5"/>
        <v>0</v>
      </c>
      <c r="H91" s="340"/>
      <c r="I91" s="341"/>
      <c r="J91" s="350"/>
    </row>
    <row r="92" spans="2:10" x14ac:dyDescent="0.2">
      <c r="B92" s="177" t="s">
        <v>159</v>
      </c>
      <c r="C92" s="31" t="s">
        <v>114</v>
      </c>
      <c r="D92" s="32">
        <v>0</v>
      </c>
      <c r="E92" s="30">
        <f t="shared" si="4"/>
        <v>0</v>
      </c>
      <c r="F92" s="30">
        <f t="shared" si="6"/>
        <v>0</v>
      </c>
      <c r="G92" s="178">
        <f t="shared" si="5"/>
        <v>0</v>
      </c>
      <c r="H92" s="340"/>
      <c r="I92" s="341"/>
      <c r="J92" s="350"/>
    </row>
    <row r="93" spans="2:10" x14ac:dyDescent="0.2">
      <c r="B93" s="177" t="s">
        <v>160</v>
      </c>
      <c r="C93" s="31" t="s">
        <v>114</v>
      </c>
      <c r="D93" s="32">
        <v>0</v>
      </c>
      <c r="E93" s="30">
        <f t="shared" si="4"/>
        <v>0</v>
      </c>
      <c r="F93" s="30">
        <f t="shared" si="6"/>
        <v>0</v>
      </c>
      <c r="G93" s="178">
        <f t="shared" si="5"/>
        <v>0</v>
      </c>
      <c r="H93" s="340"/>
      <c r="I93" s="341"/>
      <c r="J93" s="350"/>
    </row>
    <row r="94" spans="2:10" x14ac:dyDescent="0.2">
      <c r="B94" s="177" t="s">
        <v>161</v>
      </c>
      <c r="C94" s="31" t="s">
        <v>114</v>
      </c>
      <c r="D94" s="32">
        <v>0</v>
      </c>
      <c r="E94" s="30">
        <f t="shared" si="4"/>
        <v>0</v>
      </c>
      <c r="F94" s="30">
        <f t="shared" si="6"/>
        <v>0</v>
      </c>
      <c r="G94" s="178">
        <f t="shared" si="5"/>
        <v>0</v>
      </c>
      <c r="H94" s="340"/>
      <c r="I94" s="341"/>
      <c r="J94" s="350"/>
    </row>
    <row r="95" spans="2:10" x14ac:dyDescent="0.2">
      <c r="B95" s="177" t="s">
        <v>162</v>
      </c>
      <c r="C95" s="31" t="s">
        <v>114</v>
      </c>
      <c r="D95" s="32">
        <v>0</v>
      </c>
      <c r="E95" s="30">
        <f t="shared" si="4"/>
        <v>0</v>
      </c>
      <c r="F95" s="30">
        <f t="shared" si="6"/>
        <v>0</v>
      </c>
      <c r="G95" s="178">
        <f t="shared" si="5"/>
        <v>0</v>
      </c>
      <c r="H95" s="340"/>
      <c r="I95" s="341"/>
      <c r="J95" s="350"/>
    </row>
    <row r="96" spans="2:10" x14ac:dyDescent="0.2">
      <c r="B96" s="177" t="s">
        <v>163</v>
      </c>
      <c r="C96" s="31" t="s">
        <v>114</v>
      </c>
      <c r="D96" s="32"/>
      <c r="E96" s="30">
        <f t="shared" si="4"/>
        <v>0</v>
      </c>
      <c r="F96" s="30">
        <f t="shared" si="6"/>
        <v>0</v>
      </c>
      <c r="G96" s="178">
        <f t="shared" si="5"/>
        <v>0</v>
      </c>
      <c r="H96" s="340"/>
      <c r="I96" s="341"/>
      <c r="J96" s="350"/>
    </row>
    <row r="97" spans="2:10" x14ac:dyDescent="0.2">
      <c r="B97" s="177" t="s">
        <v>164</v>
      </c>
      <c r="C97" s="31" t="s">
        <v>114</v>
      </c>
      <c r="D97" s="32">
        <v>0</v>
      </c>
      <c r="E97" s="30">
        <f t="shared" si="4"/>
        <v>0</v>
      </c>
      <c r="F97" s="30">
        <f t="shared" si="6"/>
        <v>0</v>
      </c>
      <c r="G97" s="178">
        <f t="shared" si="5"/>
        <v>0</v>
      </c>
      <c r="H97" s="340"/>
      <c r="I97" s="341"/>
      <c r="J97" s="350"/>
    </row>
    <row r="98" spans="2:10" x14ac:dyDescent="0.2">
      <c r="B98" s="177" t="s">
        <v>165</v>
      </c>
      <c r="C98" s="31" t="s">
        <v>114</v>
      </c>
      <c r="D98" s="32">
        <v>0</v>
      </c>
      <c r="E98" s="30">
        <f t="shared" si="4"/>
        <v>0</v>
      </c>
      <c r="F98" s="30">
        <f t="shared" si="6"/>
        <v>0</v>
      </c>
      <c r="G98" s="178">
        <f t="shared" si="5"/>
        <v>0</v>
      </c>
      <c r="H98" s="340"/>
      <c r="I98" s="341"/>
      <c r="J98" s="350"/>
    </row>
    <row r="99" spans="2:10" x14ac:dyDescent="0.2">
      <c r="B99" s="182" t="s">
        <v>132</v>
      </c>
      <c r="C99" s="183"/>
      <c r="D99" s="184">
        <f>SUM(D85:D98)</f>
        <v>0</v>
      </c>
      <c r="E99" s="185"/>
      <c r="F99" s="186">
        <f>SUM(F85:F98)</f>
        <v>0</v>
      </c>
      <c r="G99" s="187">
        <f>SUM(G85:G98)</f>
        <v>0</v>
      </c>
      <c r="H99" s="340"/>
      <c r="I99" s="341"/>
      <c r="J99" s="350"/>
    </row>
    <row r="100" spans="2:10" x14ac:dyDescent="0.2">
      <c r="B100" s="305" t="s">
        <v>307</v>
      </c>
      <c r="C100" s="299"/>
      <c r="D100" s="306"/>
      <c r="E100" s="306"/>
      <c r="F100" s="306"/>
      <c r="G100" s="307"/>
      <c r="H100" s="340"/>
      <c r="I100" s="341"/>
      <c r="J100" s="350"/>
    </row>
    <row r="101" spans="2:10" x14ac:dyDescent="0.2">
      <c r="B101" s="177" t="s">
        <v>166</v>
      </c>
      <c r="C101" s="31" t="s">
        <v>167</v>
      </c>
      <c r="D101" s="33">
        <f>+K82*K83+K82</f>
        <v>0</v>
      </c>
      <c r="E101" s="30">
        <f>+L82</f>
        <v>0</v>
      </c>
      <c r="F101" s="30">
        <f t="shared" ref="F101:F111" si="7">+D101*E101</f>
        <v>0</v>
      </c>
      <c r="G101" s="178" t="e">
        <f>IF([1]MANTENIMIENTOS!$I$5="x",0,(F101*$D$12))</f>
        <v>#REF!</v>
      </c>
      <c r="H101" s="340"/>
      <c r="I101" s="341"/>
      <c r="J101" s="350"/>
    </row>
    <row r="102" spans="2:10" x14ac:dyDescent="0.2">
      <c r="B102" s="177">
        <f t="shared" ref="B102:B111" si="8">+J85</f>
        <v>0</v>
      </c>
      <c r="C102" s="31" t="str">
        <f t="shared" ref="C102:C107" si="9">+IF(B102&gt;0,"Kgr.","")</f>
        <v/>
      </c>
      <c r="D102" s="33"/>
      <c r="E102" s="30">
        <f t="shared" ref="D102:E111" si="10">+L85</f>
        <v>0</v>
      </c>
      <c r="F102" s="30">
        <f>+D102*E102</f>
        <v>0</v>
      </c>
      <c r="G102" s="178">
        <f>+F102*$D$12</f>
        <v>0</v>
      </c>
      <c r="H102" s="340"/>
      <c r="I102" s="341"/>
      <c r="J102" s="350"/>
    </row>
    <row r="103" spans="2:10" x14ac:dyDescent="0.2">
      <c r="B103" s="177">
        <f t="shared" si="8"/>
        <v>0</v>
      </c>
      <c r="C103" s="31" t="str">
        <f t="shared" si="9"/>
        <v/>
      </c>
      <c r="D103" s="33">
        <f>+K86</f>
        <v>0</v>
      </c>
      <c r="E103" s="30">
        <f t="shared" si="10"/>
        <v>0</v>
      </c>
      <c r="F103" s="30">
        <f t="shared" si="7"/>
        <v>0</v>
      </c>
      <c r="G103" s="178">
        <f t="shared" ref="G103:G111" si="11">+F103*$D$12</f>
        <v>0</v>
      </c>
      <c r="H103" s="340"/>
      <c r="I103" s="341"/>
      <c r="J103" s="350"/>
    </row>
    <row r="104" spans="2:10" x14ac:dyDescent="0.2">
      <c r="B104" s="177">
        <f t="shared" si="8"/>
        <v>0</v>
      </c>
      <c r="C104" s="31" t="str">
        <f t="shared" si="9"/>
        <v/>
      </c>
      <c r="D104" s="33">
        <f>+K87</f>
        <v>0</v>
      </c>
      <c r="E104" s="30">
        <f t="shared" si="10"/>
        <v>0</v>
      </c>
      <c r="F104" s="30">
        <f t="shared" si="7"/>
        <v>0</v>
      </c>
      <c r="G104" s="178">
        <f t="shared" si="11"/>
        <v>0</v>
      </c>
      <c r="H104" s="340"/>
      <c r="I104" s="341"/>
      <c r="J104" s="350"/>
    </row>
    <row r="105" spans="2:10" x14ac:dyDescent="0.2">
      <c r="B105" s="177">
        <f t="shared" si="8"/>
        <v>0</v>
      </c>
      <c r="C105" s="31" t="str">
        <f t="shared" si="9"/>
        <v/>
      </c>
      <c r="D105" s="33">
        <f>+K88</f>
        <v>0</v>
      </c>
      <c r="E105" s="30">
        <f t="shared" si="10"/>
        <v>0</v>
      </c>
      <c r="F105" s="30">
        <f t="shared" si="7"/>
        <v>0</v>
      </c>
      <c r="G105" s="178">
        <f t="shared" si="11"/>
        <v>0</v>
      </c>
      <c r="H105" s="340"/>
      <c r="I105" s="341"/>
      <c r="J105" s="350"/>
    </row>
    <row r="106" spans="2:10" x14ac:dyDescent="0.2">
      <c r="B106" s="177">
        <f t="shared" si="8"/>
        <v>0</v>
      </c>
      <c r="C106" s="31" t="str">
        <f t="shared" si="9"/>
        <v/>
      </c>
      <c r="D106" s="33"/>
      <c r="E106" s="30">
        <f t="shared" si="10"/>
        <v>0</v>
      </c>
      <c r="F106" s="30">
        <f t="shared" si="7"/>
        <v>0</v>
      </c>
      <c r="G106" s="178">
        <f t="shared" si="11"/>
        <v>0</v>
      </c>
      <c r="H106" s="340"/>
      <c r="I106" s="341"/>
      <c r="J106" s="350"/>
    </row>
    <row r="107" spans="2:10" x14ac:dyDescent="0.2">
      <c r="B107" s="177">
        <f t="shared" si="8"/>
        <v>0</v>
      </c>
      <c r="C107" s="31" t="str">
        <f t="shared" si="9"/>
        <v/>
      </c>
      <c r="D107" s="33">
        <f>+K90</f>
        <v>0</v>
      </c>
      <c r="E107" s="30">
        <f t="shared" si="10"/>
        <v>0</v>
      </c>
      <c r="F107" s="30">
        <f t="shared" si="7"/>
        <v>0</v>
      </c>
      <c r="G107" s="178">
        <f t="shared" si="11"/>
        <v>0</v>
      </c>
      <c r="H107" s="340"/>
      <c r="I107" s="341"/>
      <c r="J107" s="350"/>
    </row>
    <row r="108" spans="2:10" x14ac:dyDescent="0.2">
      <c r="B108" s="179">
        <f t="shared" si="8"/>
        <v>0</v>
      </c>
      <c r="C108" s="31" t="str">
        <f>+IF(B108&gt;0,"Kgr.-Lts.","")</f>
        <v/>
      </c>
      <c r="D108" s="33">
        <f>+K91</f>
        <v>0</v>
      </c>
      <c r="E108" s="30">
        <f t="shared" si="10"/>
        <v>0</v>
      </c>
      <c r="F108" s="30">
        <f t="shared" si="7"/>
        <v>0</v>
      </c>
      <c r="G108" s="178">
        <f t="shared" si="11"/>
        <v>0</v>
      </c>
      <c r="H108" s="340"/>
      <c r="I108" s="341"/>
      <c r="J108" s="350"/>
    </row>
    <row r="109" spans="2:10" x14ac:dyDescent="0.2">
      <c r="B109" s="179">
        <f t="shared" si="8"/>
        <v>0</v>
      </c>
      <c r="C109" s="31" t="str">
        <f>+IF(B109&gt;0,"Kgr.-Lts.","")</f>
        <v/>
      </c>
      <c r="D109" s="33">
        <f t="shared" si="10"/>
        <v>0</v>
      </c>
      <c r="E109" s="30">
        <f t="shared" si="10"/>
        <v>0</v>
      </c>
      <c r="F109" s="30">
        <f t="shared" si="7"/>
        <v>0</v>
      </c>
      <c r="G109" s="178">
        <f t="shared" si="11"/>
        <v>0</v>
      </c>
      <c r="H109" s="340"/>
      <c r="I109" s="341"/>
      <c r="J109" s="350"/>
    </row>
    <row r="110" spans="2:10" x14ac:dyDescent="0.2">
      <c r="B110" s="179">
        <f t="shared" si="8"/>
        <v>0</v>
      </c>
      <c r="C110" s="31" t="str">
        <f>+IF(B110&gt;0,"Kgr.-Lts.","")</f>
        <v/>
      </c>
      <c r="D110" s="33">
        <f t="shared" si="10"/>
        <v>0</v>
      </c>
      <c r="E110" s="30">
        <f t="shared" si="10"/>
        <v>0</v>
      </c>
      <c r="F110" s="30">
        <f t="shared" si="7"/>
        <v>0</v>
      </c>
      <c r="G110" s="178">
        <f t="shared" si="11"/>
        <v>0</v>
      </c>
      <c r="H110" s="340"/>
      <c r="I110" s="341"/>
      <c r="J110" s="350"/>
    </row>
    <row r="111" spans="2:10" x14ac:dyDescent="0.2">
      <c r="B111" s="179">
        <f t="shared" si="8"/>
        <v>0</v>
      </c>
      <c r="C111" s="31" t="str">
        <f>+IF(B111&gt;0,"Kgr.-Lts.","")</f>
        <v/>
      </c>
      <c r="D111" s="33">
        <f t="shared" si="10"/>
        <v>0</v>
      </c>
      <c r="E111" s="30">
        <f t="shared" si="10"/>
        <v>0</v>
      </c>
      <c r="F111" s="30">
        <f t="shared" si="7"/>
        <v>0</v>
      </c>
      <c r="G111" s="178">
        <f t="shared" si="11"/>
        <v>0</v>
      </c>
      <c r="H111" s="340"/>
      <c r="I111" s="341"/>
      <c r="J111" s="350"/>
    </row>
    <row r="112" spans="2:10" x14ac:dyDescent="0.2">
      <c r="B112" s="179" t="s">
        <v>168</v>
      </c>
      <c r="C112" s="31" t="s">
        <v>96</v>
      </c>
      <c r="D112" s="34">
        <v>1</v>
      </c>
      <c r="E112" s="30">
        <v>100000</v>
      </c>
      <c r="F112" s="30">
        <f>E112/1</f>
        <v>100000</v>
      </c>
      <c r="G112" s="178">
        <f>E112*D112</f>
        <v>100000</v>
      </c>
      <c r="H112" s="342" t="s">
        <v>169</v>
      </c>
      <c r="I112" s="341"/>
      <c r="J112" s="350"/>
    </row>
    <row r="113" spans="2:10" x14ac:dyDescent="0.2">
      <c r="B113" s="182" t="s">
        <v>126</v>
      </c>
      <c r="C113" s="183"/>
      <c r="D113" s="184"/>
      <c r="E113" s="185"/>
      <c r="F113" s="186">
        <f>SUMIF(F101:F112,"&gt;0")</f>
        <v>100000</v>
      </c>
      <c r="G113" s="187">
        <f>SUMIF(G101:G112,"&gt;0")</f>
        <v>100000</v>
      </c>
      <c r="H113" s="340"/>
      <c r="I113" s="341"/>
      <c r="J113" s="350"/>
    </row>
    <row r="114" spans="2:10" x14ac:dyDescent="0.2">
      <c r="B114" s="182" t="s">
        <v>308</v>
      </c>
      <c r="C114" s="183"/>
      <c r="D114" s="188"/>
      <c r="E114" s="188"/>
      <c r="F114" s="186">
        <f>+F99+F113</f>
        <v>100000</v>
      </c>
      <c r="G114" s="187">
        <f>+G99+G113</f>
        <v>100000</v>
      </c>
      <c r="H114" s="340"/>
      <c r="I114" s="341"/>
      <c r="J114" s="350"/>
    </row>
    <row r="115" spans="2:10" x14ac:dyDescent="0.2">
      <c r="B115" s="305" t="s">
        <v>309</v>
      </c>
      <c r="C115" s="299"/>
      <c r="D115" s="306"/>
      <c r="E115" s="306"/>
      <c r="F115" s="306"/>
      <c r="G115" s="307"/>
      <c r="H115" s="340"/>
      <c r="I115" s="341"/>
      <c r="J115" s="350"/>
    </row>
    <row r="116" spans="2:10" x14ac:dyDescent="0.2">
      <c r="B116" s="179" t="s">
        <v>170</v>
      </c>
      <c r="C116" s="31"/>
      <c r="D116" s="33">
        <f>J110</f>
        <v>0</v>
      </c>
      <c r="E116" s="30">
        <f>K110</f>
        <v>0</v>
      </c>
      <c r="F116" s="30">
        <f>G116/1</f>
        <v>0</v>
      </c>
      <c r="G116" s="178">
        <f>L110</f>
        <v>0</v>
      </c>
      <c r="H116" s="340"/>
      <c r="I116" s="341"/>
      <c r="J116" s="350"/>
    </row>
    <row r="117" spans="2:10" x14ac:dyDescent="0.2">
      <c r="B117" s="179" t="s">
        <v>171</v>
      </c>
      <c r="C117" s="31"/>
      <c r="D117" s="33">
        <f>J114</f>
        <v>0</v>
      </c>
      <c r="E117" s="30">
        <f>K114</f>
        <v>0</v>
      </c>
      <c r="F117" s="30">
        <f>G117/1</f>
        <v>0</v>
      </c>
      <c r="G117" s="178">
        <f>L114</f>
        <v>0</v>
      </c>
      <c r="H117" s="341"/>
      <c r="I117" s="341"/>
      <c r="J117" s="350"/>
    </row>
    <row r="118" spans="2:10" x14ac:dyDescent="0.2">
      <c r="B118" s="180" t="s">
        <v>172</v>
      </c>
      <c r="C118" s="35"/>
      <c r="D118" s="35"/>
      <c r="E118" s="35"/>
      <c r="F118" s="36">
        <f>+(F114+F116+F117)*$L$29</f>
        <v>0</v>
      </c>
      <c r="G118" s="181">
        <f>+(G114+G116+G117)*$L$29</f>
        <v>0</v>
      </c>
      <c r="H118" s="341"/>
      <c r="I118" s="341"/>
      <c r="J118" s="350"/>
    </row>
    <row r="119" spans="2:10" x14ac:dyDescent="0.2">
      <c r="B119" s="298" t="s">
        <v>310</v>
      </c>
      <c r="C119" s="299"/>
      <c r="D119" s="300"/>
      <c r="E119" s="300"/>
      <c r="F119" s="301">
        <f>SUM(F116:F118)</f>
        <v>0</v>
      </c>
      <c r="G119" s="302">
        <f>SUM(G116:G118)</f>
        <v>0</v>
      </c>
      <c r="H119" s="340"/>
      <c r="I119" s="341"/>
      <c r="J119" s="350"/>
    </row>
    <row r="120" spans="2:10" ht="17" thickBot="1" x14ac:dyDescent="0.25">
      <c r="B120" s="517" t="s">
        <v>311</v>
      </c>
      <c r="C120" s="518"/>
      <c r="D120" s="518"/>
      <c r="E120" s="518"/>
      <c r="F120" s="303">
        <f>+F114+F119</f>
        <v>100000</v>
      </c>
      <c r="G120" s="304">
        <f>+G114+G119</f>
        <v>100000</v>
      </c>
      <c r="H120" s="340"/>
      <c r="I120" s="341"/>
      <c r="J120" s="350"/>
    </row>
    <row r="121" spans="2:10" s="40" customFormat="1" x14ac:dyDescent="0.2">
      <c r="B121" s="341"/>
      <c r="C121" s="341"/>
      <c r="D121" s="344"/>
      <c r="E121" s="345"/>
      <c r="F121" s="340"/>
      <c r="G121" s="340"/>
      <c r="H121" s="340"/>
      <c r="I121" s="341"/>
      <c r="J121" s="350"/>
    </row>
    <row r="122" spans="2:10" s="40" customFormat="1" x14ac:dyDescent="0.2">
      <c r="B122" s="341"/>
      <c r="C122" s="341"/>
      <c r="D122" s="344"/>
      <c r="E122" s="345"/>
      <c r="F122" s="340"/>
      <c r="G122" s="340"/>
      <c r="H122" s="340"/>
      <c r="I122" s="341"/>
      <c r="J122" s="350"/>
    </row>
    <row r="123" spans="2:10" s="40" customFormat="1" x14ac:dyDescent="0.2">
      <c r="B123" s="341"/>
      <c r="C123" s="341"/>
      <c r="D123" s="344"/>
      <c r="E123" s="345"/>
      <c r="F123" s="340"/>
      <c r="G123" s="340"/>
      <c r="H123" s="340"/>
      <c r="I123" s="341"/>
      <c r="J123" s="350"/>
    </row>
    <row r="124" spans="2:10" s="40" customFormat="1" x14ac:dyDescent="0.2">
      <c r="B124" s="341"/>
      <c r="C124" s="341"/>
      <c r="D124" s="344"/>
      <c r="E124" s="345"/>
      <c r="F124" s="340"/>
      <c r="G124" s="340"/>
      <c r="H124" s="340"/>
      <c r="I124" s="341"/>
      <c r="J124" s="350"/>
    </row>
    <row r="125" spans="2:10" s="40" customFormat="1" x14ac:dyDescent="0.2">
      <c r="B125" s="341"/>
      <c r="C125" s="341"/>
      <c r="D125" s="344"/>
      <c r="E125" s="345"/>
      <c r="F125" s="340"/>
      <c r="G125" s="340"/>
      <c r="H125" s="340"/>
      <c r="I125" s="341"/>
      <c r="J125" s="350"/>
    </row>
    <row r="126" spans="2:10" s="40" customFormat="1" x14ac:dyDescent="0.2">
      <c r="B126" s="341"/>
      <c r="C126" s="341"/>
      <c r="D126" s="344"/>
      <c r="E126" s="345"/>
      <c r="F126" s="340"/>
      <c r="G126" s="340"/>
      <c r="H126" s="340"/>
      <c r="I126" s="341"/>
      <c r="J126" s="350"/>
    </row>
    <row r="127" spans="2:10" s="40" customFormat="1" x14ac:dyDescent="0.2">
      <c r="B127" s="341"/>
      <c r="C127" s="341"/>
      <c r="D127" s="344"/>
      <c r="E127" s="345"/>
      <c r="F127" s="340"/>
      <c r="G127" s="340"/>
      <c r="H127" s="340"/>
      <c r="I127" s="341"/>
      <c r="J127" s="350"/>
    </row>
    <row r="128" spans="2:10" s="40" customFormat="1" x14ac:dyDescent="0.2">
      <c r="B128" s="341"/>
      <c r="C128" s="341"/>
      <c r="D128" s="344"/>
      <c r="E128" s="345"/>
      <c r="F128" s="340"/>
      <c r="G128" s="340"/>
      <c r="H128" s="340"/>
      <c r="I128" s="341"/>
      <c r="J128" s="350"/>
    </row>
    <row r="129" spans="2:10" s="40" customFormat="1" x14ac:dyDescent="0.2">
      <c r="B129" s="341"/>
      <c r="C129" s="341"/>
      <c r="D129" s="344"/>
      <c r="E129" s="345"/>
      <c r="F129" s="340"/>
      <c r="G129" s="340"/>
      <c r="H129" s="340"/>
      <c r="I129" s="341"/>
      <c r="J129" s="350"/>
    </row>
    <row r="130" spans="2:10" s="40" customFormat="1" x14ac:dyDescent="0.2">
      <c r="B130" s="341"/>
      <c r="C130" s="341"/>
      <c r="D130" s="344"/>
      <c r="E130" s="345"/>
      <c r="F130" s="340"/>
      <c r="G130" s="340"/>
      <c r="H130" s="340"/>
      <c r="I130" s="341"/>
      <c r="J130" s="350"/>
    </row>
    <row r="131" spans="2:10" s="40" customFormat="1" x14ac:dyDescent="0.2">
      <c r="B131" s="341"/>
      <c r="C131" s="341"/>
      <c r="D131" s="344"/>
      <c r="E131" s="345"/>
      <c r="F131" s="340"/>
      <c r="G131" s="340"/>
      <c r="H131" s="340"/>
      <c r="I131" s="341"/>
      <c r="J131" s="350"/>
    </row>
    <row r="132" spans="2:10" s="40" customFormat="1" x14ac:dyDescent="0.2">
      <c r="B132" s="341"/>
      <c r="C132" s="341"/>
      <c r="D132" s="344"/>
      <c r="E132" s="345"/>
      <c r="F132" s="340"/>
      <c r="G132" s="340"/>
      <c r="H132" s="340"/>
      <c r="I132" s="341"/>
      <c r="J132" s="350"/>
    </row>
    <row r="133" spans="2:10" s="40" customFormat="1" x14ac:dyDescent="0.2">
      <c r="B133" s="341"/>
      <c r="C133" s="341"/>
      <c r="D133" s="344"/>
      <c r="E133" s="345"/>
      <c r="F133" s="340"/>
      <c r="G133" s="340"/>
      <c r="H133" s="340"/>
      <c r="I133" s="341"/>
      <c r="J133" s="350"/>
    </row>
    <row r="134" spans="2:10" s="40" customFormat="1" x14ac:dyDescent="0.2">
      <c r="B134" s="341"/>
      <c r="C134" s="341"/>
      <c r="D134" s="344"/>
      <c r="E134" s="345"/>
      <c r="F134" s="340"/>
      <c r="G134" s="340"/>
      <c r="H134" s="340"/>
      <c r="I134" s="341"/>
      <c r="J134" s="350"/>
    </row>
    <row r="135" spans="2:10" s="40" customFormat="1" x14ac:dyDescent="0.2">
      <c r="B135" s="341"/>
      <c r="C135" s="341"/>
      <c r="D135" s="344"/>
      <c r="E135" s="345"/>
      <c r="F135" s="340"/>
      <c r="G135" s="340"/>
      <c r="H135" s="340"/>
      <c r="I135" s="341"/>
      <c r="J135" s="350"/>
    </row>
    <row r="136" spans="2:10" s="40" customFormat="1" x14ac:dyDescent="0.2">
      <c r="B136" s="341"/>
      <c r="C136" s="341"/>
      <c r="D136" s="344"/>
      <c r="E136" s="345"/>
      <c r="F136" s="340"/>
      <c r="G136" s="340"/>
      <c r="H136" s="340"/>
      <c r="I136" s="341"/>
      <c r="J136" s="350"/>
    </row>
    <row r="137" spans="2:10" s="40" customFormat="1" x14ac:dyDescent="0.2">
      <c r="B137" s="341"/>
      <c r="C137" s="341"/>
      <c r="D137" s="344"/>
      <c r="E137" s="345"/>
      <c r="F137" s="340"/>
      <c r="G137" s="340"/>
      <c r="H137" s="340"/>
      <c r="I137" s="341"/>
      <c r="J137" s="350"/>
    </row>
    <row r="138" spans="2:10" s="40" customFormat="1" x14ac:dyDescent="0.2">
      <c r="B138" s="341"/>
      <c r="C138" s="341"/>
      <c r="D138" s="344"/>
      <c r="E138" s="345"/>
      <c r="F138" s="340"/>
      <c r="G138" s="340"/>
      <c r="H138" s="340"/>
      <c r="I138" s="341"/>
      <c r="J138" s="350"/>
    </row>
    <row r="139" spans="2:10" s="40" customFormat="1" x14ac:dyDescent="0.2">
      <c r="B139" s="341"/>
      <c r="C139" s="341"/>
      <c r="D139" s="344"/>
      <c r="E139" s="345"/>
      <c r="F139" s="340"/>
      <c r="G139" s="340"/>
      <c r="H139" s="340"/>
      <c r="I139" s="341"/>
      <c r="J139" s="350"/>
    </row>
    <row r="140" spans="2:10" s="40" customFormat="1" x14ac:dyDescent="0.2">
      <c r="B140" s="341"/>
      <c r="C140" s="341"/>
      <c r="D140" s="344"/>
      <c r="E140" s="345"/>
      <c r="F140" s="340"/>
      <c r="G140" s="340"/>
      <c r="H140" s="340"/>
      <c r="I140" s="341"/>
      <c r="J140" s="350"/>
    </row>
    <row r="141" spans="2:10" s="40" customFormat="1" x14ac:dyDescent="0.2">
      <c r="B141" s="341"/>
      <c r="C141" s="341"/>
      <c r="D141" s="344"/>
      <c r="E141" s="345"/>
      <c r="F141" s="340"/>
      <c r="G141" s="340"/>
      <c r="H141" s="340"/>
      <c r="I141" s="341"/>
      <c r="J141" s="350"/>
    </row>
    <row r="142" spans="2:10" s="40" customFormat="1" x14ac:dyDescent="0.2">
      <c r="B142" s="341"/>
      <c r="C142" s="341"/>
      <c r="D142" s="344"/>
      <c r="E142" s="345"/>
      <c r="F142" s="340"/>
      <c r="G142" s="340"/>
      <c r="H142" s="340"/>
      <c r="I142" s="341"/>
      <c r="J142" s="350"/>
    </row>
    <row r="143" spans="2:10" s="40" customFormat="1" x14ac:dyDescent="0.2">
      <c r="B143" s="341"/>
      <c r="C143" s="341"/>
      <c r="D143" s="344"/>
      <c r="E143" s="345"/>
      <c r="F143" s="340"/>
      <c r="G143" s="340"/>
      <c r="H143" s="340"/>
      <c r="I143" s="341"/>
      <c r="J143" s="350"/>
    </row>
    <row r="144" spans="2:10" s="40" customFormat="1" x14ac:dyDescent="0.2">
      <c r="B144" s="341"/>
      <c r="C144" s="341"/>
      <c r="D144" s="344"/>
      <c r="E144" s="345"/>
      <c r="F144" s="340"/>
      <c r="G144" s="340"/>
      <c r="H144" s="340"/>
      <c r="I144" s="341"/>
      <c r="J144" s="350"/>
    </row>
    <row r="145" spans="2:10" s="40" customFormat="1" x14ac:dyDescent="0.2">
      <c r="B145" s="341"/>
      <c r="C145" s="341"/>
      <c r="D145" s="344"/>
      <c r="E145" s="345"/>
      <c r="F145" s="340"/>
      <c r="G145" s="340"/>
      <c r="H145" s="340"/>
      <c r="I145" s="341"/>
      <c r="J145" s="350"/>
    </row>
    <row r="146" spans="2:10" s="40" customFormat="1" x14ac:dyDescent="0.2">
      <c r="B146" s="341"/>
      <c r="C146" s="341"/>
      <c r="D146" s="344"/>
      <c r="E146" s="345"/>
      <c r="F146" s="340"/>
      <c r="G146" s="340"/>
      <c r="H146" s="340"/>
      <c r="I146" s="341"/>
      <c r="J146" s="350"/>
    </row>
    <row r="147" spans="2:10" s="40" customFormat="1" x14ac:dyDescent="0.2">
      <c r="B147" s="341"/>
      <c r="C147" s="341"/>
      <c r="D147" s="344"/>
      <c r="E147" s="345"/>
      <c r="F147" s="340"/>
      <c r="G147" s="340"/>
      <c r="H147" s="340"/>
      <c r="I147" s="341"/>
      <c r="J147" s="350"/>
    </row>
    <row r="148" spans="2:10" s="40" customFormat="1" x14ac:dyDescent="0.2">
      <c r="B148" s="341"/>
      <c r="C148" s="341"/>
      <c r="D148" s="344"/>
      <c r="E148" s="345"/>
      <c r="F148" s="340"/>
      <c r="G148" s="340"/>
      <c r="H148" s="340"/>
      <c r="I148" s="341"/>
      <c r="J148" s="350"/>
    </row>
    <row r="149" spans="2:10" s="40" customFormat="1" x14ac:dyDescent="0.2">
      <c r="B149" s="341"/>
      <c r="C149" s="341"/>
      <c r="D149" s="344"/>
      <c r="E149" s="345"/>
      <c r="F149" s="340"/>
      <c r="G149" s="340"/>
      <c r="H149" s="340"/>
      <c r="I149" s="341"/>
      <c r="J149" s="350"/>
    </row>
    <row r="150" spans="2:10" s="40" customFormat="1" x14ac:dyDescent="0.2">
      <c r="B150" s="341"/>
      <c r="C150" s="341"/>
      <c r="D150" s="341"/>
      <c r="E150" s="341"/>
      <c r="F150" s="341"/>
      <c r="G150" s="341"/>
      <c r="H150" s="341"/>
      <c r="I150" s="341"/>
      <c r="J150" s="350"/>
    </row>
    <row r="151" spans="2:10" s="40" customFormat="1" x14ac:dyDescent="0.2">
      <c r="B151" s="341"/>
      <c r="C151" s="341"/>
      <c r="D151" s="341"/>
      <c r="E151" s="341"/>
      <c r="F151" s="341"/>
      <c r="G151" s="341"/>
      <c r="H151" s="341"/>
      <c r="I151" s="341"/>
      <c r="J151" s="350"/>
    </row>
    <row r="152" spans="2:10" s="40" customFormat="1" x14ac:dyDescent="0.2">
      <c r="B152" s="341"/>
      <c r="C152" s="341"/>
      <c r="D152" s="344"/>
      <c r="E152" s="345"/>
      <c r="F152" s="340"/>
      <c r="G152" s="340"/>
      <c r="H152" s="340"/>
      <c r="I152" s="341"/>
      <c r="J152" s="350"/>
    </row>
    <row r="153" spans="2:10" s="40" customFormat="1" x14ac:dyDescent="0.2">
      <c r="B153" s="341"/>
      <c r="C153" s="341"/>
      <c r="D153" s="344"/>
      <c r="E153" s="345"/>
      <c r="F153" s="340"/>
      <c r="G153" s="340"/>
      <c r="H153" s="340"/>
      <c r="I153" s="341"/>
      <c r="J153" s="350"/>
    </row>
    <row r="154" spans="2:10" s="40" customFormat="1" x14ac:dyDescent="0.2">
      <c r="B154" s="341"/>
      <c r="C154" s="341"/>
      <c r="D154" s="344"/>
      <c r="E154" s="345"/>
      <c r="F154" s="340"/>
      <c r="G154" s="340"/>
      <c r="H154" s="340"/>
      <c r="I154" s="341"/>
      <c r="J154" s="350"/>
    </row>
    <row r="155" spans="2:10" s="40" customFormat="1" x14ac:dyDescent="0.2">
      <c r="B155" s="341"/>
      <c r="C155" s="341"/>
      <c r="D155" s="344"/>
      <c r="E155" s="345"/>
      <c r="F155" s="340"/>
      <c r="G155" s="340"/>
      <c r="H155" s="340"/>
      <c r="I155" s="341"/>
      <c r="J155" s="350"/>
    </row>
    <row r="156" spans="2:10" s="40" customFormat="1" x14ac:dyDescent="0.2">
      <c r="B156" s="341"/>
      <c r="C156" s="341"/>
      <c r="D156" s="344"/>
      <c r="E156" s="345"/>
      <c r="F156" s="340"/>
      <c r="G156" s="340"/>
      <c r="H156" s="340"/>
      <c r="I156" s="341"/>
      <c r="J156" s="350"/>
    </row>
    <row r="157" spans="2:10" s="40" customFormat="1" x14ac:dyDescent="0.2">
      <c r="B157" s="341"/>
      <c r="C157" s="341"/>
      <c r="D157" s="344"/>
      <c r="E157" s="345"/>
      <c r="F157" s="340"/>
      <c r="G157" s="340"/>
      <c r="H157" s="340"/>
      <c r="I157" s="341"/>
      <c r="J157" s="350"/>
    </row>
    <row r="158" spans="2:10" s="40" customFormat="1" x14ac:dyDescent="0.2">
      <c r="B158" s="341"/>
      <c r="C158" s="341"/>
      <c r="D158" s="344"/>
      <c r="E158" s="345"/>
      <c r="F158" s="340"/>
      <c r="G158" s="340"/>
      <c r="H158" s="340"/>
      <c r="I158" s="341"/>
      <c r="J158" s="350"/>
    </row>
    <row r="159" spans="2:10" s="40" customFormat="1" x14ac:dyDescent="0.2">
      <c r="B159" s="341"/>
      <c r="C159" s="341"/>
      <c r="D159" s="344"/>
      <c r="E159" s="345"/>
      <c r="F159" s="340"/>
      <c r="G159" s="340"/>
      <c r="H159" s="340"/>
      <c r="I159" s="341"/>
      <c r="J159" s="350"/>
    </row>
    <row r="160" spans="2:10" s="40" customFormat="1" x14ac:dyDescent="0.2">
      <c r="B160" s="341"/>
      <c r="C160" s="341"/>
      <c r="D160" s="344"/>
      <c r="E160" s="345"/>
      <c r="F160" s="340"/>
      <c r="G160" s="340"/>
      <c r="H160" s="340"/>
      <c r="I160" s="341"/>
      <c r="J160" s="350"/>
    </row>
    <row r="161" spans="2:10" s="40" customFormat="1" x14ac:dyDescent="0.2">
      <c r="B161" s="341"/>
      <c r="C161" s="341"/>
      <c r="D161" s="344"/>
      <c r="E161" s="345"/>
      <c r="F161" s="340"/>
      <c r="G161" s="340"/>
      <c r="H161" s="340"/>
      <c r="I161" s="341"/>
      <c r="J161" s="350"/>
    </row>
    <row r="162" spans="2:10" s="40" customFormat="1" x14ac:dyDescent="0.2">
      <c r="B162" s="341"/>
      <c r="C162" s="341"/>
      <c r="D162" s="344"/>
      <c r="E162" s="345"/>
      <c r="F162" s="340"/>
      <c r="G162" s="340"/>
      <c r="H162" s="340"/>
      <c r="I162" s="341"/>
      <c r="J162" s="350"/>
    </row>
    <row r="163" spans="2:10" s="40" customFormat="1" x14ac:dyDescent="0.2">
      <c r="B163" s="341"/>
      <c r="C163" s="341"/>
      <c r="D163" s="344"/>
      <c r="E163" s="345"/>
      <c r="F163" s="340"/>
      <c r="G163" s="340"/>
      <c r="H163" s="340"/>
      <c r="I163" s="341"/>
      <c r="J163" s="350"/>
    </row>
    <row r="164" spans="2:10" s="40" customFormat="1" x14ac:dyDescent="0.2">
      <c r="B164" s="341"/>
      <c r="C164" s="341"/>
      <c r="D164" s="344"/>
      <c r="E164" s="345"/>
      <c r="F164" s="340"/>
      <c r="G164" s="340"/>
      <c r="H164" s="340"/>
      <c r="I164" s="341"/>
      <c r="J164" s="350"/>
    </row>
    <row r="165" spans="2:10" s="40" customFormat="1" x14ac:dyDescent="0.2">
      <c r="B165" s="341"/>
      <c r="C165" s="341"/>
      <c r="D165" s="344"/>
      <c r="E165" s="345"/>
      <c r="F165" s="340"/>
      <c r="G165" s="340"/>
      <c r="H165" s="340"/>
      <c r="I165" s="341"/>
      <c r="J165" s="350"/>
    </row>
    <row r="166" spans="2:10" s="40" customFormat="1" x14ac:dyDescent="0.2">
      <c r="B166" s="341"/>
      <c r="C166" s="341"/>
      <c r="D166" s="344"/>
      <c r="E166" s="345"/>
      <c r="F166" s="340"/>
      <c r="G166" s="340"/>
      <c r="H166" s="340"/>
      <c r="I166" s="341"/>
      <c r="J166" s="350"/>
    </row>
    <row r="167" spans="2:10" s="40" customFormat="1" x14ac:dyDescent="0.2">
      <c r="B167" s="341"/>
      <c r="C167" s="341"/>
      <c r="D167" s="344"/>
      <c r="E167" s="345"/>
      <c r="F167" s="340"/>
      <c r="G167" s="340"/>
      <c r="H167" s="340"/>
      <c r="I167" s="341"/>
      <c r="J167" s="350"/>
    </row>
    <row r="168" spans="2:10" s="40" customFormat="1" x14ac:dyDescent="0.2">
      <c r="B168" s="341"/>
      <c r="C168" s="341"/>
      <c r="D168" s="344"/>
      <c r="E168" s="345"/>
      <c r="F168" s="340"/>
      <c r="G168" s="340"/>
      <c r="H168" s="340"/>
      <c r="I168" s="341"/>
      <c r="J168" s="350"/>
    </row>
    <row r="169" spans="2:10" s="40" customFormat="1" x14ac:dyDescent="0.2">
      <c r="B169" s="341"/>
      <c r="C169" s="341"/>
      <c r="D169" s="344"/>
      <c r="E169" s="345"/>
      <c r="F169" s="340"/>
      <c r="G169" s="340"/>
      <c r="H169" s="340"/>
      <c r="I169" s="341"/>
      <c r="J169" s="350"/>
    </row>
    <row r="170" spans="2:10" s="40" customFormat="1" x14ac:dyDescent="0.2">
      <c r="B170" s="341"/>
      <c r="C170" s="341"/>
      <c r="D170" s="344"/>
      <c r="E170" s="345"/>
      <c r="F170" s="340"/>
      <c r="G170" s="340"/>
      <c r="H170" s="340"/>
      <c r="I170" s="341"/>
      <c r="J170" s="350"/>
    </row>
    <row r="171" spans="2:10" s="40" customFormat="1" x14ac:dyDescent="0.2">
      <c r="B171" s="341"/>
      <c r="C171" s="341"/>
      <c r="D171" s="344"/>
      <c r="E171" s="345"/>
      <c r="F171" s="340"/>
      <c r="G171" s="340"/>
      <c r="H171" s="340"/>
      <c r="I171" s="341"/>
      <c r="J171" s="350"/>
    </row>
    <row r="172" spans="2:10" s="40" customFormat="1" x14ac:dyDescent="0.2">
      <c r="B172" s="341"/>
      <c r="C172" s="341"/>
      <c r="D172" s="344"/>
      <c r="E172" s="345"/>
      <c r="F172" s="340"/>
      <c r="G172" s="340"/>
      <c r="H172" s="340"/>
      <c r="I172" s="341"/>
      <c r="J172" s="350"/>
    </row>
    <row r="173" spans="2:10" s="40" customFormat="1" x14ac:dyDescent="0.2">
      <c r="B173" s="341"/>
      <c r="C173" s="341"/>
      <c r="D173" s="344"/>
      <c r="E173" s="345"/>
      <c r="F173" s="340"/>
      <c r="G173" s="340"/>
      <c r="H173" s="340"/>
      <c r="I173" s="341"/>
      <c r="J173" s="350"/>
    </row>
    <row r="174" spans="2:10" s="40" customFormat="1" x14ac:dyDescent="0.2">
      <c r="B174" s="341"/>
      <c r="C174" s="341"/>
      <c r="D174" s="344"/>
      <c r="E174" s="345"/>
      <c r="F174" s="340"/>
      <c r="G174" s="340"/>
      <c r="H174" s="340"/>
      <c r="I174" s="341"/>
      <c r="J174" s="350"/>
    </row>
    <row r="175" spans="2:10" s="40" customFormat="1" x14ac:dyDescent="0.2">
      <c r="B175" s="341"/>
      <c r="C175" s="341"/>
      <c r="D175" s="344"/>
      <c r="E175" s="345"/>
      <c r="F175" s="340"/>
      <c r="G175" s="340"/>
      <c r="H175" s="340"/>
      <c r="I175" s="341"/>
      <c r="J175" s="350"/>
    </row>
    <row r="176" spans="2:10" s="40" customFormat="1" x14ac:dyDescent="0.2">
      <c r="B176" s="341"/>
      <c r="C176" s="341"/>
      <c r="D176" s="344"/>
      <c r="E176" s="345"/>
      <c r="F176" s="340"/>
      <c r="G176" s="340"/>
      <c r="H176" s="340"/>
      <c r="I176" s="341"/>
      <c r="J176" s="350"/>
    </row>
    <row r="177" spans="2:10" s="40" customFormat="1" x14ac:dyDescent="0.2">
      <c r="B177" s="341"/>
      <c r="C177" s="341"/>
      <c r="D177" s="344"/>
      <c r="E177" s="345"/>
      <c r="F177" s="340"/>
      <c r="G177" s="340"/>
      <c r="H177" s="340"/>
      <c r="I177" s="341"/>
      <c r="J177" s="350"/>
    </row>
    <row r="178" spans="2:10" s="40" customFormat="1" x14ac:dyDescent="0.2">
      <c r="B178" s="341"/>
      <c r="C178" s="341"/>
      <c r="D178" s="344"/>
      <c r="E178" s="345"/>
      <c r="F178" s="340"/>
      <c r="G178" s="340"/>
      <c r="H178" s="340"/>
      <c r="I178" s="341"/>
      <c r="J178" s="350"/>
    </row>
    <row r="179" spans="2:10" s="40" customFormat="1" x14ac:dyDescent="0.2">
      <c r="B179" s="341"/>
      <c r="C179" s="341"/>
      <c r="D179" s="344"/>
      <c r="E179" s="345"/>
      <c r="F179" s="340"/>
      <c r="G179" s="340"/>
      <c r="H179" s="340"/>
      <c r="I179" s="341"/>
      <c r="J179" s="350"/>
    </row>
    <row r="180" spans="2:10" s="40" customFormat="1" x14ac:dyDescent="0.2">
      <c r="B180" s="341"/>
      <c r="C180" s="341"/>
      <c r="D180" s="344"/>
      <c r="E180" s="345"/>
      <c r="F180" s="340"/>
      <c r="G180" s="340"/>
      <c r="H180" s="340"/>
      <c r="I180" s="341"/>
      <c r="J180" s="350"/>
    </row>
    <row r="181" spans="2:10" s="40" customFormat="1" x14ac:dyDescent="0.2">
      <c r="B181" s="341"/>
      <c r="C181" s="341"/>
      <c r="D181" s="344"/>
      <c r="E181" s="345"/>
      <c r="F181" s="340"/>
      <c r="G181" s="340"/>
      <c r="H181" s="340"/>
      <c r="I181" s="341"/>
      <c r="J181" s="350"/>
    </row>
    <row r="182" spans="2:10" s="40" customFormat="1" x14ac:dyDescent="0.2">
      <c r="B182" s="341"/>
      <c r="C182" s="341"/>
      <c r="D182" s="344"/>
      <c r="E182" s="345"/>
      <c r="F182" s="340"/>
      <c r="G182" s="340"/>
      <c r="H182" s="340"/>
      <c r="I182" s="341"/>
      <c r="J182" s="350"/>
    </row>
    <row r="183" spans="2:10" s="40" customFormat="1" x14ac:dyDescent="0.2">
      <c r="B183" s="341"/>
      <c r="C183" s="341"/>
      <c r="D183" s="341"/>
      <c r="E183" s="341"/>
      <c r="F183" s="341"/>
      <c r="G183" s="341"/>
      <c r="H183" s="341"/>
      <c r="I183" s="341"/>
      <c r="J183" s="350"/>
    </row>
    <row r="184" spans="2:10" s="40" customFormat="1" x14ac:dyDescent="0.2">
      <c r="B184" s="341"/>
      <c r="C184" s="341"/>
      <c r="D184" s="341"/>
      <c r="E184" s="341"/>
      <c r="F184" s="341"/>
      <c r="G184" s="341"/>
      <c r="H184" s="341"/>
      <c r="I184" s="341"/>
      <c r="J184" s="350"/>
    </row>
    <row r="185" spans="2:10" s="40" customFormat="1" x14ac:dyDescent="0.2">
      <c r="B185" s="341"/>
      <c r="C185" s="341"/>
      <c r="D185" s="344"/>
      <c r="E185" s="345"/>
      <c r="F185" s="340"/>
      <c r="G185" s="340"/>
      <c r="H185" s="340"/>
      <c r="I185" s="341"/>
      <c r="J185" s="350"/>
    </row>
    <row r="186" spans="2:10" s="40" customFormat="1" x14ac:dyDescent="0.2">
      <c r="B186" s="341"/>
      <c r="C186" s="341"/>
      <c r="D186" s="344"/>
      <c r="E186" s="345"/>
      <c r="F186" s="340"/>
      <c r="G186" s="340"/>
      <c r="H186" s="340"/>
      <c r="I186" s="341"/>
      <c r="J186" s="350"/>
    </row>
    <row r="187" spans="2:10" s="40" customFormat="1" x14ac:dyDescent="0.2">
      <c r="B187" s="341"/>
      <c r="C187" s="341"/>
      <c r="D187" s="344"/>
      <c r="E187" s="345"/>
      <c r="F187" s="340"/>
      <c r="G187" s="340"/>
      <c r="H187" s="340"/>
      <c r="I187" s="341"/>
      <c r="J187" s="350"/>
    </row>
    <row r="188" spans="2:10" s="40" customFormat="1" x14ac:dyDescent="0.2">
      <c r="B188" s="341"/>
      <c r="C188" s="341"/>
      <c r="D188" s="344"/>
      <c r="E188" s="345"/>
      <c r="F188" s="340"/>
      <c r="G188" s="340"/>
      <c r="H188" s="340"/>
      <c r="I188" s="341"/>
      <c r="J188" s="350"/>
    </row>
    <row r="189" spans="2:10" s="40" customFormat="1" x14ac:dyDescent="0.2">
      <c r="B189" s="341"/>
      <c r="C189" s="341"/>
      <c r="D189" s="344"/>
      <c r="E189" s="345"/>
      <c r="F189" s="340"/>
      <c r="G189" s="340"/>
      <c r="H189" s="340"/>
      <c r="I189" s="341"/>
      <c r="J189" s="350"/>
    </row>
    <row r="190" spans="2:10" s="40" customFormat="1" x14ac:dyDescent="0.2">
      <c r="B190" s="341"/>
      <c r="C190" s="341"/>
      <c r="D190" s="344"/>
      <c r="E190" s="345"/>
      <c r="F190" s="340"/>
      <c r="G190" s="340"/>
      <c r="H190" s="340"/>
      <c r="I190" s="341"/>
      <c r="J190" s="350"/>
    </row>
    <row r="191" spans="2:10" s="40" customFormat="1" x14ac:dyDescent="0.2">
      <c r="B191" s="341"/>
      <c r="C191" s="341"/>
      <c r="D191" s="344"/>
      <c r="E191" s="345"/>
      <c r="F191" s="340"/>
      <c r="G191" s="340"/>
      <c r="H191" s="340"/>
      <c r="I191" s="341"/>
      <c r="J191" s="350"/>
    </row>
    <row r="192" spans="2:10" s="40" customFormat="1" x14ac:dyDescent="0.2">
      <c r="B192" s="341"/>
      <c r="C192" s="341"/>
      <c r="D192" s="344"/>
      <c r="E192" s="345"/>
      <c r="F192" s="340"/>
      <c r="G192" s="340"/>
      <c r="H192" s="340"/>
      <c r="I192" s="341"/>
      <c r="J192" s="350"/>
    </row>
    <row r="193" spans="2:10" s="40" customFormat="1" x14ac:dyDescent="0.2">
      <c r="B193" s="341"/>
      <c r="C193" s="341"/>
      <c r="D193" s="344"/>
      <c r="E193" s="345"/>
      <c r="F193" s="340"/>
      <c r="G193" s="340"/>
      <c r="H193" s="340"/>
      <c r="I193" s="341"/>
      <c r="J193" s="350"/>
    </row>
    <row r="194" spans="2:10" s="40" customFormat="1" x14ac:dyDescent="0.2">
      <c r="B194" s="341"/>
      <c r="C194" s="341"/>
      <c r="D194" s="344"/>
      <c r="E194" s="345"/>
      <c r="F194" s="340"/>
      <c r="G194" s="340"/>
      <c r="H194" s="340"/>
      <c r="I194" s="341"/>
      <c r="J194" s="350"/>
    </row>
    <row r="195" spans="2:10" s="40" customFormat="1" x14ac:dyDescent="0.2">
      <c r="B195" s="341"/>
      <c r="C195" s="341"/>
      <c r="D195" s="344"/>
      <c r="E195" s="345"/>
      <c r="F195" s="340"/>
      <c r="G195" s="340"/>
      <c r="H195" s="340"/>
      <c r="I195" s="341"/>
      <c r="J195" s="350"/>
    </row>
    <row r="196" spans="2:10" s="40" customFormat="1" x14ac:dyDescent="0.2">
      <c r="B196" s="341"/>
      <c r="C196" s="341"/>
      <c r="D196" s="344"/>
      <c r="E196" s="345"/>
      <c r="F196" s="340"/>
      <c r="G196" s="340"/>
      <c r="H196" s="340"/>
      <c r="I196" s="341"/>
      <c r="J196" s="350"/>
    </row>
    <row r="197" spans="2:10" s="40" customFormat="1" x14ac:dyDescent="0.2">
      <c r="B197" s="341"/>
      <c r="C197" s="341"/>
      <c r="D197" s="344"/>
      <c r="E197" s="345"/>
      <c r="F197" s="340"/>
      <c r="G197" s="340"/>
      <c r="H197" s="340"/>
      <c r="I197" s="341"/>
      <c r="J197" s="350"/>
    </row>
    <row r="198" spans="2:10" s="40" customFormat="1" x14ac:dyDescent="0.2">
      <c r="B198" s="341"/>
      <c r="C198" s="341"/>
      <c r="D198" s="344"/>
      <c r="E198" s="345"/>
      <c r="F198" s="340"/>
      <c r="G198" s="340"/>
      <c r="H198" s="340"/>
      <c r="I198" s="341"/>
      <c r="J198" s="350"/>
    </row>
    <row r="199" spans="2:10" s="40" customFormat="1" x14ac:dyDescent="0.2">
      <c r="B199" s="341"/>
      <c r="C199" s="341"/>
      <c r="D199" s="344"/>
      <c r="E199" s="345"/>
      <c r="F199" s="340"/>
      <c r="G199" s="340"/>
      <c r="H199" s="340"/>
      <c r="I199" s="341"/>
      <c r="J199" s="350"/>
    </row>
    <row r="200" spans="2:10" s="40" customFormat="1" x14ac:dyDescent="0.2">
      <c r="B200" s="341"/>
      <c r="C200" s="341"/>
      <c r="D200" s="344"/>
      <c r="E200" s="345"/>
      <c r="F200" s="340"/>
      <c r="G200" s="340"/>
      <c r="H200" s="340"/>
      <c r="I200" s="341"/>
      <c r="J200" s="350"/>
    </row>
    <row r="201" spans="2:10" s="40" customFormat="1" x14ac:dyDescent="0.2">
      <c r="B201" s="341"/>
      <c r="C201" s="341"/>
      <c r="D201" s="344"/>
      <c r="E201" s="345"/>
      <c r="F201" s="340"/>
      <c r="G201" s="340"/>
      <c r="H201" s="340"/>
      <c r="I201" s="341"/>
      <c r="J201" s="350"/>
    </row>
    <row r="202" spans="2:10" s="40" customFormat="1" x14ac:dyDescent="0.2">
      <c r="B202" s="341"/>
      <c r="C202" s="341"/>
      <c r="D202" s="344"/>
      <c r="E202" s="345"/>
      <c r="F202" s="340"/>
      <c r="G202" s="340"/>
      <c r="H202" s="340"/>
      <c r="I202" s="341"/>
      <c r="J202" s="350"/>
    </row>
    <row r="203" spans="2:10" s="40" customFormat="1" x14ac:dyDescent="0.2">
      <c r="B203" s="341"/>
      <c r="C203" s="341"/>
      <c r="D203" s="344"/>
      <c r="E203" s="345"/>
      <c r="F203" s="340"/>
      <c r="G203" s="340"/>
      <c r="H203" s="340"/>
      <c r="I203" s="341"/>
      <c r="J203" s="350"/>
    </row>
    <row r="204" spans="2:10" s="40" customFormat="1" x14ac:dyDescent="0.2">
      <c r="B204" s="341"/>
      <c r="C204" s="341"/>
      <c r="D204" s="344"/>
      <c r="E204" s="345"/>
      <c r="F204" s="340"/>
      <c r="G204" s="340"/>
      <c r="H204" s="340"/>
      <c r="I204" s="341"/>
      <c r="J204" s="350"/>
    </row>
    <row r="205" spans="2:10" s="40" customFormat="1" x14ac:dyDescent="0.2">
      <c r="B205" s="341"/>
      <c r="C205" s="341"/>
      <c r="D205" s="344"/>
      <c r="E205" s="345"/>
      <c r="F205" s="340"/>
      <c r="G205" s="340"/>
      <c r="H205" s="340"/>
      <c r="I205" s="341"/>
      <c r="J205" s="350"/>
    </row>
    <row r="206" spans="2:10" s="40" customFormat="1" x14ac:dyDescent="0.2">
      <c r="B206" s="341"/>
      <c r="C206" s="341"/>
      <c r="D206" s="344"/>
      <c r="E206" s="345"/>
      <c r="F206" s="340"/>
      <c r="G206" s="340"/>
      <c r="H206" s="340"/>
      <c r="I206" s="341"/>
      <c r="J206" s="350"/>
    </row>
    <row r="207" spans="2:10" s="40" customFormat="1" x14ac:dyDescent="0.2">
      <c r="B207" s="341"/>
      <c r="C207" s="341"/>
      <c r="D207" s="344"/>
      <c r="E207" s="345"/>
      <c r="F207" s="340"/>
      <c r="G207" s="340"/>
      <c r="H207" s="340"/>
      <c r="I207" s="341"/>
      <c r="J207" s="350"/>
    </row>
    <row r="208" spans="2:10" s="40" customFormat="1" x14ac:dyDescent="0.2">
      <c r="B208" s="341"/>
      <c r="C208" s="341"/>
      <c r="D208" s="344"/>
      <c r="E208" s="345"/>
      <c r="F208" s="340"/>
      <c r="G208" s="340"/>
      <c r="H208" s="340"/>
      <c r="I208" s="341"/>
      <c r="J208" s="350"/>
    </row>
    <row r="209" spans="2:10" s="40" customFormat="1" x14ac:dyDescent="0.2">
      <c r="B209" s="341"/>
      <c r="C209" s="341"/>
      <c r="D209" s="344"/>
      <c r="E209" s="345"/>
      <c r="F209" s="340"/>
      <c r="G209" s="340"/>
      <c r="H209" s="340"/>
      <c r="I209" s="341"/>
      <c r="J209" s="350"/>
    </row>
    <row r="210" spans="2:10" s="40" customFormat="1" x14ac:dyDescent="0.2">
      <c r="B210" s="341"/>
      <c r="C210" s="341"/>
      <c r="D210" s="344"/>
      <c r="E210" s="345"/>
      <c r="F210" s="340"/>
      <c r="G210" s="340"/>
      <c r="H210" s="340"/>
      <c r="I210" s="341"/>
      <c r="J210" s="350"/>
    </row>
    <row r="211" spans="2:10" s="40" customFormat="1" x14ac:dyDescent="0.2">
      <c r="B211" s="341"/>
      <c r="C211" s="341"/>
      <c r="D211" s="344"/>
      <c r="E211" s="345"/>
      <c r="F211" s="340"/>
      <c r="G211" s="340"/>
      <c r="H211" s="340"/>
      <c r="I211" s="341"/>
      <c r="J211" s="350"/>
    </row>
    <row r="212" spans="2:10" s="40" customFormat="1" x14ac:dyDescent="0.2">
      <c r="B212" s="341"/>
      <c r="C212" s="341"/>
      <c r="D212" s="344"/>
      <c r="E212" s="345"/>
      <c r="F212" s="340"/>
      <c r="G212" s="340"/>
      <c r="H212" s="340"/>
      <c r="I212" s="341"/>
      <c r="J212" s="350"/>
    </row>
    <row r="213" spans="2:10" s="40" customFormat="1" x14ac:dyDescent="0.2">
      <c r="B213" s="341"/>
      <c r="C213" s="341"/>
      <c r="D213" s="344"/>
      <c r="E213" s="345"/>
      <c r="F213" s="340"/>
      <c r="G213" s="340"/>
      <c r="H213" s="340"/>
      <c r="I213" s="341"/>
      <c r="J213" s="350"/>
    </row>
    <row r="214" spans="2:10" s="40" customFormat="1" x14ac:dyDescent="0.2">
      <c r="B214" s="341"/>
      <c r="C214" s="341"/>
      <c r="D214" s="344"/>
      <c r="E214" s="345"/>
      <c r="F214" s="340"/>
      <c r="G214" s="340"/>
      <c r="H214" s="340"/>
      <c r="I214" s="341"/>
      <c r="J214" s="350"/>
    </row>
    <row r="215" spans="2:10" s="40" customFormat="1" x14ac:dyDescent="0.2">
      <c r="B215" s="341"/>
      <c r="C215" s="341"/>
      <c r="D215" s="344"/>
      <c r="E215" s="345"/>
      <c r="F215" s="340"/>
      <c r="G215" s="340"/>
      <c r="H215" s="340"/>
      <c r="I215" s="341"/>
      <c r="J215" s="350"/>
    </row>
    <row r="216" spans="2:10" s="40" customFormat="1" x14ac:dyDescent="0.2">
      <c r="B216" s="341"/>
      <c r="C216" s="341"/>
      <c r="D216" s="341"/>
      <c r="E216" s="341"/>
      <c r="F216" s="341"/>
      <c r="G216" s="341"/>
      <c r="H216" s="341"/>
      <c r="I216" s="341"/>
      <c r="J216" s="350"/>
    </row>
    <row r="217" spans="2:10" s="40" customFormat="1" x14ac:dyDescent="0.2">
      <c r="B217" s="341"/>
      <c r="C217" s="341"/>
      <c r="D217" s="341"/>
      <c r="E217" s="341"/>
      <c r="F217" s="341"/>
      <c r="G217" s="341"/>
      <c r="H217" s="341"/>
      <c r="I217" s="341"/>
      <c r="J217" s="350"/>
    </row>
    <row r="218" spans="2:10" s="40" customFormat="1" x14ac:dyDescent="0.2">
      <c r="B218" s="341"/>
      <c r="C218" s="341"/>
      <c r="D218" s="344"/>
      <c r="E218" s="345"/>
      <c r="F218" s="340"/>
      <c r="G218" s="340"/>
      <c r="H218" s="340"/>
      <c r="I218" s="341"/>
      <c r="J218" s="350"/>
    </row>
    <row r="219" spans="2:10" s="40" customFormat="1" x14ac:dyDescent="0.2">
      <c r="B219" s="341"/>
      <c r="C219" s="341"/>
      <c r="D219" s="344"/>
      <c r="E219" s="345"/>
      <c r="F219" s="340"/>
      <c r="G219" s="340"/>
      <c r="H219" s="340"/>
      <c r="I219" s="341"/>
      <c r="J219" s="350"/>
    </row>
    <row r="220" spans="2:10" s="40" customFormat="1" x14ac:dyDescent="0.2">
      <c r="B220" s="341"/>
      <c r="C220" s="341"/>
      <c r="D220" s="344"/>
      <c r="E220" s="345"/>
      <c r="F220" s="340"/>
      <c r="G220" s="340"/>
      <c r="H220" s="340"/>
      <c r="I220" s="341"/>
      <c r="J220" s="350"/>
    </row>
    <row r="221" spans="2:10" s="40" customFormat="1" x14ac:dyDescent="0.2">
      <c r="B221" s="341"/>
      <c r="C221" s="341"/>
      <c r="D221" s="344"/>
      <c r="E221" s="345"/>
      <c r="F221" s="340"/>
      <c r="G221" s="340"/>
      <c r="H221" s="340"/>
      <c r="I221" s="341"/>
      <c r="J221" s="350"/>
    </row>
    <row r="222" spans="2:10" s="40" customFormat="1" x14ac:dyDescent="0.2">
      <c r="B222" s="341"/>
      <c r="C222" s="341"/>
      <c r="D222" s="344"/>
      <c r="E222" s="345"/>
      <c r="F222" s="340"/>
      <c r="G222" s="340"/>
      <c r="H222" s="340"/>
      <c r="I222" s="341"/>
      <c r="J222" s="350"/>
    </row>
    <row r="223" spans="2:10" s="40" customFormat="1" x14ac:dyDescent="0.2">
      <c r="B223" s="341"/>
      <c r="C223" s="341"/>
      <c r="D223" s="344"/>
      <c r="E223" s="345"/>
      <c r="F223" s="340"/>
      <c r="G223" s="340"/>
      <c r="H223" s="340"/>
      <c r="I223" s="341"/>
      <c r="J223" s="350"/>
    </row>
    <row r="224" spans="2:10" s="40" customFormat="1" x14ac:dyDescent="0.2">
      <c r="B224" s="341"/>
      <c r="C224" s="341"/>
      <c r="D224" s="344"/>
      <c r="E224" s="345"/>
      <c r="F224" s="340"/>
      <c r="G224" s="340"/>
      <c r="H224" s="340"/>
      <c r="I224" s="341"/>
      <c r="J224" s="350"/>
    </row>
    <row r="225" spans="2:10" s="40" customFormat="1" x14ac:dyDescent="0.2">
      <c r="B225" s="341"/>
      <c r="C225" s="341"/>
      <c r="D225" s="344"/>
      <c r="E225" s="345"/>
      <c r="F225" s="340"/>
      <c r="G225" s="340"/>
      <c r="H225" s="340"/>
      <c r="I225" s="341"/>
      <c r="J225" s="350"/>
    </row>
    <row r="226" spans="2:10" s="40" customFormat="1" x14ac:dyDescent="0.2">
      <c r="B226" s="341"/>
      <c r="C226" s="341"/>
      <c r="D226" s="344"/>
      <c r="E226" s="345"/>
      <c r="F226" s="340"/>
      <c r="G226" s="340"/>
      <c r="H226" s="340"/>
      <c r="I226" s="341"/>
      <c r="J226" s="350"/>
    </row>
    <row r="227" spans="2:10" s="40" customFormat="1" x14ac:dyDescent="0.2">
      <c r="B227" s="341"/>
      <c r="C227" s="341"/>
      <c r="D227" s="344"/>
      <c r="E227" s="345"/>
      <c r="F227" s="340"/>
      <c r="G227" s="340"/>
      <c r="H227" s="340"/>
      <c r="I227" s="341"/>
      <c r="J227" s="350"/>
    </row>
    <row r="228" spans="2:10" s="40" customFormat="1" x14ac:dyDescent="0.2">
      <c r="B228" s="341"/>
      <c r="C228" s="341"/>
      <c r="D228" s="344"/>
      <c r="E228" s="345"/>
      <c r="F228" s="340"/>
      <c r="G228" s="340"/>
      <c r="H228" s="340"/>
      <c r="I228" s="341"/>
      <c r="J228" s="350"/>
    </row>
    <row r="229" spans="2:10" s="40" customFormat="1" x14ac:dyDescent="0.2">
      <c r="B229" s="341"/>
      <c r="C229" s="341"/>
      <c r="D229" s="344"/>
      <c r="E229" s="345"/>
      <c r="F229" s="340"/>
      <c r="G229" s="340"/>
      <c r="H229" s="340"/>
      <c r="I229" s="341"/>
      <c r="J229" s="350"/>
    </row>
    <row r="230" spans="2:10" s="40" customFormat="1" x14ac:dyDescent="0.2">
      <c r="B230" s="341"/>
      <c r="C230" s="341"/>
      <c r="D230" s="344"/>
      <c r="E230" s="345"/>
      <c r="F230" s="340"/>
      <c r="G230" s="340"/>
      <c r="H230" s="340"/>
      <c r="I230" s="341"/>
      <c r="J230" s="350"/>
    </row>
    <row r="231" spans="2:10" s="40" customFormat="1" x14ac:dyDescent="0.2">
      <c r="B231" s="341"/>
      <c r="C231" s="341"/>
      <c r="D231" s="344"/>
      <c r="E231" s="345"/>
      <c r="F231" s="340"/>
      <c r="G231" s="340"/>
      <c r="H231" s="340"/>
      <c r="I231" s="341"/>
      <c r="J231" s="350"/>
    </row>
    <row r="232" spans="2:10" s="40" customFormat="1" x14ac:dyDescent="0.2">
      <c r="B232" s="341"/>
      <c r="C232" s="341"/>
      <c r="D232" s="344"/>
      <c r="E232" s="345"/>
      <c r="F232" s="340"/>
      <c r="G232" s="340"/>
      <c r="H232" s="340"/>
      <c r="I232" s="341"/>
      <c r="J232" s="350"/>
    </row>
    <row r="233" spans="2:10" s="40" customFormat="1" x14ac:dyDescent="0.2">
      <c r="B233" s="341"/>
      <c r="C233" s="341"/>
      <c r="D233" s="344"/>
      <c r="E233" s="345"/>
      <c r="F233" s="340"/>
      <c r="G233" s="340"/>
      <c r="H233" s="340"/>
      <c r="I233" s="341"/>
      <c r="J233" s="350"/>
    </row>
    <row r="234" spans="2:10" s="40" customFormat="1" x14ac:dyDescent="0.2">
      <c r="B234" s="341"/>
      <c r="C234" s="341"/>
      <c r="D234" s="344"/>
      <c r="E234" s="345"/>
      <c r="F234" s="340"/>
      <c r="G234" s="340"/>
      <c r="H234" s="340"/>
      <c r="I234" s="341"/>
      <c r="J234" s="350"/>
    </row>
    <row r="235" spans="2:10" s="40" customFormat="1" x14ac:dyDescent="0.2">
      <c r="B235" s="341"/>
      <c r="C235" s="341"/>
      <c r="D235" s="344"/>
      <c r="E235" s="345"/>
      <c r="F235" s="340"/>
      <c r="G235" s="340"/>
      <c r="H235" s="340"/>
      <c r="I235" s="341"/>
      <c r="J235" s="350"/>
    </row>
    <row r="236" spans="2:10" s="40" customFormat="1" x14ac:dyDescent="0.2">
      <c r="B236" s="341"/>
      <c r="C236" s="341"/>
      <c r="D236" s="344"/>
      <c r="E236" s="345"/>
      <c r="F236" s="340"/>
      <c r="G236" s="340"/>
      <c r="H236" s="340"/>
      <c r="I236" s="341"/>
      <c r="J236" s="350"/>
    </row>
    <row r="237" spans="2:10" s="40" customFormat="1" x14ac:dyDescent="0.2">
      <c r="B237" s="341"/>
      <c r="C237" s="341"/>
      <c r="D237" s="344"/>
      <c r="E237" s="345"/>
      <c r="F237" s="340"/>
      <c r="G237" s="340"/>
      <c r="H237" s="340"/>
      <c r="I237" s="341"/>
      <c r="J237" s="350"/>
    </row>
    <row r="238" spans="2:10" s="40" customFormat="1" x14ac:dyDescent="0.2">
      <c r="B238" s="341"/>
      <c r="C238" s="341"/>
      <c r="D238" s="344"/>
      <c r="E238" s="345"/>
      <c r="F238" s="340"/>
      <c r="G238" s="340"/>
      <c r="H238" s="340"/>
      <c r="I238" s="341"/>
      <c r="J238" s="350"/>
    </row>
    <row r="239" spans="2:10" s="40" customFormat="1" x14ac:dyDescent="0.2">
      <c r="B239" s="341"/>
      <c r="C239" s="341"/>
      <c r="D239" s="344"/>
      <c r="E239" s="345"/>
      <c r="F239" s="340"/>
      <c r="G239" s="340"/>
      <c r="H239" s="340"/>
      <c r="I239" s="341"/>
      <c r="J239" s="350"/>
    </row>
    <row r="240" spans="2:10" s="40" customFormat="1" x14ac:dyDescent="0.2">
      <c r="B240" s="341"/>
      <c r="C240" s="341"/>
      <c r="D240" s="344"/>
      <c r="E240" s="345"/>
      <c r="F240" s="340"/>
      <c r="G240" s="340"/>
      <c r="H240" s="340"/>
      <c r="I240" s="341"/>
      <c r="J240" s="350"/>
    </row>
    <row r="241" spans="2:10" s="40" customFormat="1" x14ac:dyDescent="0.2">
      <c r="B241" s="341"/>
      <c r="C241" s="341"/>
      <c r="D241" s="344"/>
      <c r="E241" s="345"/>
      <c r="F241" s="340"/>
      <c r="G241" s="340"/>
      <c r="H241" s="340"/>
      <c r="I241" s="341"/>
      <c r="J241" s="350"/>
    </row>
    <row r="242" spans="2:10" s="40" customFormat="1" x14ac:dyDescent="0.2">
      <c r="B242" s="341"/>
      <c r="C242" s="341"/>
      <c r="D242" s="344"/>
      <c r="E242" s="345"/>
      <c r="F242" s="340"/>
      <c r="G242" s="340"/>
      <c r="H242" s="340"/>
      <c r="I242" s="341"/>
      <c r="J242" s="350"/>
    </row>
    <row r="243" spans="2:10" s="40" customFormat="1" x14ac:dyDescent="0.2">
      <c r="B243" s="341"/>
      <c r="C243" s="341"/>
      <c r="D243" s="344"/>
      <c r="E243" s="345"/>
      <c r="F243" s="340"/>
      <c r="G243" s="340"/>
      <c r="H243" s="340"/>
      <c r="I243" s="341"/>
      <c r="J243" s="350"/>
    </row>
    <row r="244" spans="2:10" s="40" customFormat="1" x14ac:dyDescent="0.2">
      <c r="B244" s="341"/>
      <c r="C244" s="341"/>
      <c r="D244" s="344"/>
      <c r="E244" s="345"/>
      <c r="F244" s="340"/>
      <c r="G244" s="340"/>
      <c r="H244" s="340"/>
      <c r="I244" s="341"/>
      <c r="J244" s="350"/>
    </row>
    <row r="245" spans="2:10" s="40" customFormat="1" x14ac:dyDescent="0.2">
      <c r="B245" s="341"/>
      <c r="C245" s="341"/>
      <c r="D245" s="344"/>
      <c r="E245" s="345"/>
      <c r="F245" s="340"/>
      <c r="G245" s="340"/>
      <c r="H245" s="340"/>
      <c r="I245" s="341"/>
      <c r="J245" s="350"/>
    </row>
    <row r="246" spans="2:10" s="40" customFormat="1" x14ac:dyDescent="0.2">
      <c r="B246" s="341"/>
      <c r="C246" s="341"/>
      <c r="D246" s="344"/>
      <c r="E246" s="345"/>
      <c r="F246" s="340"/>
      <c r="G246" s="340"/>
      <c r="H246" s="340"/>
      <c r="I246" s="341"/>
      <c r="J246" s="350"/>
    </row>
    <row r="247" spans="2:10" s="40" customFormat="1" x14ac:dyDescent="0.2">
      <c r="B247" s="341"/>
      <c r="C247" s="341"/>
      <c r="D247" s="344"/>
      <c r="E247" s="345"/>
      <c r="F247" s="340"/>
      <c r="G247" s="340"/>
      <c r="H247" s="340"/>
      <c r="I247" s="341"/>
      <c r="J247" s="350"/>
    </row>
    <row r="248" spans="2:10" s="40" customFormat="1" x14ac:dyDescent="0.2">
      <c r="B248" s="341"/>
      <c r="C248" s="341"/>
      <c r="D248" s="344"/>
      <c r="E248" s="345"/>
      <c r="F248" s="340"/>
      <c r="G248" s="340"/>
      <c r="H248" s="340"/>
      <c r="I248" s="341"/>
      <c r="J248" s="350"/>
    </row>
    <row r="249" spans="2:10" s="40" customFormat="1" x14ac:dyDescent="0.2">
      <c r="B249" s="341"/>
      <c r="C249" s="341"/>
      <c r="D249" s="341"/>
      <c r="E249" s="341"/>
      <c r="F249" s="341"/>
      <c r="G249" s="341"/>
      <c r="H249" s="341"/>
      <c r="I249" s="341"/>
      <c r="J249" s="350"/>
    </row>
    <row r="250" spans="2:10" s="40" customFormat="1" x14ac:dyDescent="0.2">
      <c r="B250" s="341"/>
      <c r="C250" s="341"/>
      <c r="D250" s="341"/>
      <c r="E250" s="341"/>
      <c r="F250" s="341"/>
      <c r="G250" s="341"/>
      <c r="H250" s="341"/>
      <c r="I250" s="341"/>
      <c r="J250" s="350"/>
    </row>
    <row r="251" spans="2:10" s="40" customFormat="1" x14ac:dyDescent="0.2">
      <c r="B251" s="341"/>
      <c r="C251" s="341"/>
      <c r="D251" s="341"/>
      <c r="E251" s="341"/>
      <c r="F251" s="341"/>
      <c r="G251" s="341"/>
      <c r="H251" s="341"/>
      <c r="I251" s="341"/>
      <c r="J251" s="350"/>
    </row>
    <row r="252" spans="2:10" s="40" customFormat="1" x14ac:dyDescent="0.2">
      <c r="B252" s="341"/>
      <c r="C252" s="341"/>
      <c r="D252" s="341"/>
      <c r="E252" s="341"/>
      <c r="F252" s="341"/>
      <c r="G252" s="341"/>
      <c r="H252" s="341"/>
      <c r="I252" s="341"/>
      <c r="J252" s="350"/>
    </row>
  </sheetData>
  <mergeCells count="16">
    <mergeCell ref="B2:F2"/>
    <mergeCell ref="I2:I5"/>
    <mergeCell ref="B1:F1"/>
    <mergeCell ref="B31:G31"/>
    <mergeCell ref="B62:G62"/>
    <mergeCell ref="B76:C76"/>
    <mergeCell ref="B77:C77"/>
    <mergeCell ref="B78:C78"/>
    <mergeCell ref="B79:F79"/>
    <mergeCell ref="B120:E120"/>
    <mergeCell ref="B81:G81"/>
    <mergeCell ref="B71:F71"/>
    <mergeCell ref="B72:G72"/>
    <mergeCell ref="B73:C73"/>
    <mergeCell ref="B74:C74"/>
    <mergeCell ref="B75:C75"/>
  </mergeCells>
  <hyperlinks>
    <hyperlink ref="J2" location="'$Operativo'!C1" display="Nucleación" xr:uid="{00000000-0004-0000-0600-000000000000}"/>
    <hyperlink ref="J3" location="'$Operativo'!C53" display="Cerramientos" xr:uid="{00000000-0004-0000-0600-000001000000}"/>
    <hyperlink ref="J4" location="'$Operativo'!C84" display="Talleres" xr:uid="{00000000-0004-0000-0600-000002000000}"/>
    <hyperlink ref="J5" location="'$Operativo'!C81" display="Enriquecimientos" xr:uid="{00000000-0004-0000-0600-000003000000}"/>
  </hyperlinks>
  <pageMargins left="0.7" right="0.7" top="0.75" bottom="0.75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CT406"/>
  <sheetViews>
    <sheetView topLeftCell="B1" zoomScale="130" zoomScaleNormal="130" workbookViewId="0">
      <selection activeCell="B1" sqref="B1:F1"/>
    </sheetView>
  </sheetViews>
  <sheetFormatPr baseColWidth="10" defaultColWidth="11.5" defaultRowHeight="15" x14ac:dyDescent="0.2"/>
  <cols>
    <col min="1" max="1" width="6.5" style="40" customWidth="1"/>
    <col min="2" max="2" width="38.5" customWidth="1"/>
    <col min="3" max="6" width="21.1640625" customWidth="1"/>
    <col min="7" max="7" width="20.1640625" customWidth="1"/>
    <col min="8" max="8" width="7.5" style="40" customWidth="1"/>
    <col min="9" max="9" width="31" style="40" customWidth="1"/>
    <col min="10" max="10" width="19" style="40" customWidth="1"/>
    <col min="11" max="98" width="11.5" style="40"/>
  </cols>
  <sheetData>
    <row r="1" spans="1:98" s="37" customFormat="1" ht="72.75" customHeight="1" thickBot="1" x14ac:dyDescent="0.25">
      <c r="A1" s="40"/>
      <c r="B1" s="533" t="s">
        <v>316</v>
      </c>
      <c r="C1" s="534"/>
      <c r="D1" s="534"/>
      <c r="E1" s="534"/>
      <c r="F1" s="535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</row>
    <row r="2" spans="1:98" ht="19" thickBot="1" x14ac:dyDescent="0.25">
      <c r="B2" s="536" t="s">
        <v>106</v>
      </c>
      <c r="C2" s="537"/>
      <c r="D2" s="537"/>
      <c r="E2" s="537"/>
      <c r="F2" s="538"/>
      <c r="G2" s="40"/>
    </row>
    <row r="3" spans="1:98" ht="15.75" customHeight="1" x14ac:dyDescent="0.2">
      <c r="B3" s="200" t="s">
        <v>317</v>
      </c>
      <c r="C3" s="201"/>
      <c r="D3" s="201"/>
      <c r="E3" s="202"/>
      <c r="F3" s="203"/>
      <c r="G3" s="40"/>
      <c r="I3" s="531" t="s">
        <v>173</v>
      </c>
      <c r="J3" s="361" t="s">
        <v>106</v>
      </c>
    </row>
    <row r="4" spans="1:98" ht="16" thickBot="1" x14ac:dyDescent="0.25">
      <c r="B4" s="200" t="s">
        <v>318</v>
      </c>
      <c r="C4" s="201"/>
      <c r="D4" s="201"/>
      <c r="E4" s="202"/>
      <c r="F4" s="203"/>
      <c r="G4" s="40"/>
      <c r="I4" s="532"/>
      <c r="J4" s="362" t="s">
        <v>108</v>
      </c>
    </row>
    <row r="5" spans="1:98" x14ac:dyDescent="0.2">
      <c r="B5" s="191" t="s">
        <v>113</v>
      </c>
      <c r="C5" s="189" t="s">
        <v>114</v>
      </c>
      <c r="D5" s="192">
        <v>2</v>
      </c>
      <c r="E5" s="193">
        <v>51722</v>
      </c>
      <c r="F5" s="194">
        <f>D5*E5</f>
        <v>103444</v>
      </c>
      <c r="G5" s="40"/>
    </row>
    <row r="6" spans="1:98" x14ac:dyDescent="0.2">
      <c r="B6" s="191" t="s">
        <v>117</v>
      </c>
      <c r="C6" s="189" t="s">
        <v>114</v>
      </c>
      <c r="D6" s="192">
        <v>6</v>
      </c>
      <c r="E6" s="193">
        <v>51722</v>
      </c>
      <c r="F6" s="194">
        <f>D6*E6</f>
        <v>310332</v>
      </c>
      <c r="G6" s="40"/>
    </row>
    <row r="7" spans="1:98" x14ac:dyDescent="0.2">
      <c r="B7" s="191" t="s">
        <v>174</v>
      </c>
      <c r="C7" s="189" t="s">
        <v>114</v>
      </c>
      <c r="D7" s="192">
        <v>2</v>
      </c>
      <c r="E7" s="193">
        <v>51722</v>
      </c>
      <c r="F7" s="194">
        <f>D7*E7</f>
        <v>103444</v>
      </c>
      <c r="G7" s="40"/>
    </row>
    <row r="8" spans="1:98" x14ac:dyDescent="0.2">
      <c r="B8" s="195" t="s">
        <v>116</v>
      </c>
      <c r="C8" s="189" t="s">
        <v>114</v>
      </c>
      <c r="D8" s="192">
        <v>3</v>
      </c>
      <c r="E8" s="193">
        <v>51722</v>
      </c>
      <c r="F8" s="194">
        <f>D8*E8</f>
        <v>155166</v>
      </c>
      <c r="G8" s="40"/>
    </row>
    <row r="9" spans="1:98" x14ac:dyDescent="0.2">
      <c r="B9" s="191" t="s">
        <v>175</v>
      </c>
      <c r="C9" s="189" t="s">
        <v>114</v>
      </c>
      <c r="D9" s="192">
        <v>3</v>
      </c>
      <c r="E9" s="193">
        <v>51722</v>
      </c>
      <c r="F9" s="194">
        <f>D9*E9</f>
        <v>155166</v>
      </c>
      <c r="G9" s="40"/>
    </row>
    <row r="10" spans="1:98" x14ac:dyDescent="0.2">
      <c r="B10" s="204" t="s">
        <v>132</v>
      </c>
      <c r="C10" s="205"/>
      <c r="D10" s="206">
        <f>SUM(D5:D9)</f>
        <v>16</v>
      </c>
      <c r="E10" s="207"/>
      <c r="F10" s="208">
        <f>SUM(F5:F9)</f>
        <v>827552</v>
      </c>
      <c r="G10" s="40"/>
    </row>
    <row r="11" spans="1:98" x14ac:dyDescent="0.2">
      <c r="B11" s="204" t="s">
        <v>319</v>
      </c>
      <c r="C11" s="205"/>
      <c r="D11" s="206"/>
      <c r="E11" s="209"/>
      <c r="F11" s="210"/>
      <c r="G11" s="40"/>
    </row>
    <row r="12" spans="1:98" x14ac:dyDescent="0.2">
      <c r="B12" s="191" t="s">
        <v>176</v>
      </c>
      <c r="C12" s="189" t="s">
        <v>94</v>
      </c>
      <c r="D12" s="192">
        <v>80</v>
      </c>
      <c r="E12" s="196">
        <v>2500</v>
      </c>
      <c r="F12" s="190">
        <f>D12*E12</f>
        <v>200000</v>
      </c>
      <c r="G12" s="40"/>
    </row>
    <row r="13" spans="1:98" x14ac:dyDescent="0.2">
      <c r="B13" s="191" t="s">
        <v>177</v>
      </c>
      <c r="C13" s="189" t="s">
        <v>125</v>
      </c>
      <c r="D13" s="192">
        <v>2</v>
      </c>
      <c r="E13" s="196">
        <v>40000</v>
      </c>
      <c r="F13" s="194">
        <f>D13*E13</f>
        <v>80000</v>
      </c>
      <c r="G13" s="40"/>
    </row>
    <row r="14" spans="1:98" x14ac:dyDescent="0.2">
      <c r="B14" s="191" t="s">
        <v>122</v>
      </c>
      <c r="C14" s="189" t="s">
        <v>123</v>
      </c>
      <c r="D14" s="192">
        <v>16</v>
      </c>
      <c r="E14" s="196">
        <v>4500</v>
      </c>
      <c r="F14" s="194">
        <v>72000</v>
      </c>
      <c r="G14" s="40"/>
    </row>
    <row r="15" spans="1:98" x14ac:dyDescent="0.2">
      <c r="B15" s="204" t="s">
        <v>126</v>
      </c>
      <c r="C15" s="205"/>
      <c r="D15" s="206"/>
      <c r="E15" s="209"/>
      <c r="F15" s="208">
        <f>SUM(F12:F14)</f>
        <v>352000</v>
      </c>
      <c r="G15" s="40"/>
    </row>
    <row r="16" spans="1:98" x14ac:dyDescent="0.2">
      <c r="B16" s="204" t="s">
        <v>320</v>
      </c>
      <c r="C16" s="205"/>
      <c r="D16" s="206"/>
      <c r="E16" s="209"/>
      <c r="F16" s="208">
        <f>F10+F15</f>
        <v>1179552</v>
      </c>
      <c r="G16" s="40"/>
    </row>
    <row r="17" spans="2:7" x14ac:dyDescent="0.2">
      <c r="B17" s="204" t="s">
        <v>321</v>
      </c>
      <c r="C17" s="205"/>
      <c r="D17" s="206"/>
      <c r="E17" s="209"/>
      <c r="F17" s="210"/>
      <c r="G17" s="40"/>
    </row>
    <row r="18" spans="2:7" x14ac:dyDescent="0.2">
      <c r="B18" s="191" t="s">
        <v>127</v>
      </c>
      <c r="C18" s="189"/>
      <c r="D18" s="192"/>
      <c r="E18" s="196"/>
      <c r="F18" s="190"/>
      <c r="G18" s="40"/>
    </row>
    <row r="19" spans="2:7" x14ac:dyDescent="0.2">
      <c r="B19" s="191" t="s">
        <v>178</v>
      </c>
      <c r="C19" s="189" t="s">
        <v>96</v>
      </c>
      <c r="D19" s="192">
        <v>1</v>
      </c>
      <c r="E19" s="196">
        <v>450000</v>
      </c>
      <c r="F19" s="194">
        <f>D19*E19</f>
        <v>450000</v>
      </c>
      <c r="G19" s="40"/>
    </row>
    <row r="20" spans="2:7" x14ac:dyDescent="0.2">
      <c r="B20" s="191" t="s">
        <v>129</v>
      </c>
      <c r="C20" s="189" t="s">
        <v>121</v>
      </c>
      <c r="D20" s="197">
        <v>0.2</v>
      </c>
      <c r="E20" s="198"/>
      <c r="F20" s="194">
        <f>F16*D20</f>
        <v>235910.40000000002</v>
      </c>
      <c r="G20" s="40"/>
    </row>
    <row r="21" spans="2:7" ht="31" x14ac:dyDescent="0.2">
      <c r="B21" s="199" t="s">
        <v>130</v>
      </c>
      <c r="C21" s="189" t="s">
        <v>121</v>
      </c>
      <c r="D21" s="197">
        <v>0.05</v>
      </c>
      <c r="E21" s="198"/>
      <c r="F21" s="190">
        <f>F10*D21</f>
        <v>41377.600000000006</v>
      </c>
      <c r="G21" s="40"/>
    </row>
    <row r="22" spans="2:7" x14ac:dyDescent="0.2">
      <c r="B22" s="204" t="s">
        <v>322</v>
      </c>
      <c r="C22" s="205"/>
      <c r="D22" s="206"/>
      <c r="E22" s="209"/>
      <c r="F22" s="208">
        <f>SUM(F19:F21)</f>
        <v>727288</v>
      </c>
      <c r="G22" s="40"/>
    </row>
    <row r="23" spans="2:7" x14ac:dyDescent="0.2">
      <c r="B23" s="204" t="s">
        <v>323</v>
      </c>
      <c r="C23" s="205"/>
      <c r="D23" s="206"/>
      <c r="E23" s="209"/>
      <c r="F23" s="208">
        <f>F16+F22</f>
        <v>1906840</v>
      </c>
      <c r="G23" s="40"/>
    </row>
    <row r="24" spans="2:7" ht="16" thickBot="1" x14ac:dyDescent="0.25">
      <c r="B24" s="211" t="s">
        <v>324</v>
      </c>
      <c r="C24" s="212"/>
      <c r="D24" s="213"/>
      <c r="E24" s="214"/>
      <c r="F24" s="215">
        <f>F2+F23</f>
        <v>1906840</v>
      </c>
      <c r="G24" s="40"/>
    </row>
    <row r="25" spans="2:7" s="40" customFormat="1" x14ac:dyDescent="0.2"/>
    <row r="26" spans="2:7" s="40" customFormat="1" ht="16" thickBot="1" x14ac:dyDescent="0.25"/>
    <row r="27" spans="2:7" ht="17" thickBot="1" x14ac:dyDescent="0.25">
      <c r="B27" s="522" t="s">
        <v>108</v>
      </c>
      <c r="C27" s="523"/>
      <c r="D27" s="523"/>
      <c r="E27" s="523"/>
      <c r="F27" s="523"/>
      <c r="G27" s="524"/>
    </row>
    <row r="28" spans="2:7" x14ac:dyDescent="0.2">
      <c r="B28" s="124" t="s">
        <v>287</v>
      </c>
      <c r="C28" s="117" t="s">
        <v>312</v>
      </c>
      <c r="D28" s="117" t="s">
        <v>94</v>
      </c>
      <c r="E28" s="117" t="s">
        <v>314</v>
      </c>
      <c r="F28" s="117" t="s">
        <v>315</v>
      </c>
      <c r="G28" s="125" t="s">
        <v>121</v>
      </c>
    </row>
    <row r="29" spans="2:7" x14ac:dyDescent="0.2">
      <c r="B29" s="321" t="s">
        <v>288</v>
      </c>
      <c r="C29" s="322"/>
      <c r="D29" s="322"/>
      <c r="E29" s="322"/>
      <c r="F29" s="322"/>
      <c r="G29" s="323"/>
    </row>
    <row r="30" spans="2:7" x14ac:dyDescent="0.2">
      <c r="B30" s="321" t="s">
        <v>279</v>
      </c>
      <c r="C30" s="324"/>
      <c r="D30" s="324"/>
      <c r="E30" s="324"/>
      <c r="F30" s="324"/>
      <c r="G30" s="325"/>
    </row>
    <row r="31" spans="2:7" x14ac:dyDescent="0.2">
      <c r="B31" s="126" t="s">
        <v>289</v>
      </c>
      <c r="C31" s="119">
        <v>1</v>
      </c>
      <c r="D31" s="119" t="s">
        <v>131</v>
      </c>
      <c r="E31" s="119">
        <v>51722</v>
      </c>
      <c r="F31" s="119">
        <f t="shared" ref="F31:F35" si="0">ROUND(C31*E31,0)</f>
        <v>51722</v>
      </c>
      <c r="G31" s="127"/>
    </row>
    <row r="32" spans="2:7" x14ac:dyDescent="0.2">
      <c r="B32" s="126" t="s">
        <v>290</v>
      </c>
      <c r="C32" s="119">
        <v>3</v>
      </c>
      <c r="D32" s="119" t="s">
        <v>131</v>
      </c>
      <c r="E32" s="119">
        <f>E31</f>
        <v>51722</v>
      </c>
      <c r="F32" s="119">
        <f t="shared" si="0"/>
        <v>155166</v>
      </c>
      <c r="G32" s="127"/>
    </row>
    <row r="33" spans="2:7" x14ac:dyDescent="0.2">
      <c r="B33" s="126" t="s">
        <v>291</v>
      </c>
      <c r="C33" s="119">
        <v>2</v>
      </c>
      <c r="D33" s="119" t="s">
        <v>131</v>
      </c>
      <c r="E33" s="119">
        <f>E32</f>
        <v>51722</v>
      </c>
      <c r="F33" s="119">
        <f t="shared" si="0"/>
        <v>103444</v>
      </c>
      <c r="G33" s="127"/>
    </row>
    <row r="34" spans="2:7" x14ac:dyDescent="0.2">
      <c r="B34" s="126" t="s">
        <v>325</v>
      </c>
      <c r="C34" s="119">
        <v>3</v>
      </c>
      <c r="D34" s="119" t="s">
        <v>131</v>
      </c>
      <c r="E34" s="119">
        <f>E33</f>
        <v>51722</v>
      </c>
      <c r="F34" s="119">
        <f t="shared" si="0"/>
        <v>155166</v>
      </c>
      <c r="G34" s="127"/>
    </row>
    <row r="35" spans="2:7" x14ac:dyDescent="0.2">
      <c r="B35" s="126" t="s">
        <v>293</v>
      </c>
      <c r="C35" s="119">
        <v>1</v>
      </c>
      <c r="D35" s="119" t="s">
        <v>131</v>
      </c>
      <c r="E35" s="119">
        <f>E34</f>
        <v>51722</v>
      </c>
      <c r="F35" s="119">
        <f t="shared" si="0"/>
        <v>51722</v>
      </c>
      <c r="G35" s="127"/>
    </row>
    <row r="36" spans="2:7" x14ac:dyDescent="0.2">
      <c r="B36" s="126" t="s">
        <v>294</v>
      </c>
      <c r="C36" s="119"/>
      <c r="D36" s="119"/>
      <c r="E36" s="119"/>
      <c r="F36" s="119"/>
      <c r="G36" s="127"/>
    </row>
    <row r="37" spans="2:7" x14ac:dyDescent="0.2">
      <c r="B37" s="351" t="s">
        <v>132</v>
      </c>
      <c r="C37" s="352">
        <f>SUM(C31:C36)</f>
        <v>10</v>
      </c>
      <c r="D37" s="353"/>
      <c r="E37" s="354"/>
      <c r="F37" s="352">
        <f>SUM(F31:F36)</f>
        <v>517220</v>
      </c>
      <c r="G37" s="357"/>
    </row>
    <row r="38" spans="2:7" x14ac:dyDescent="0.2">
      <c r="B38" s="126"/>
      <c r="C38" s="22"/>
      <c r="D38" s="22"/>
      <c r="E38" s="122"/>
      <c r="F38" s="119"/>
      <c r="G38" s="127"/>
    </row>
    <row r="39" spans="2:7" x14ac:dyDescent="0.2">
      <c r="B39" s="351" t="s">
        <v>295</v>
      </c>
      <c r="C39" s="353"/>
      <c r="D39" s="353"/>
      <c r="E39" s="355"/>
      <c r="F39" s="353"/>
      <c r="G39" s="356"/>
    </row>
    <row r="40" spans="2:7" x14ac:dyDescent="0.2">
      <c r="B40" s="130" t="s">
        <v>326</v>
      </c>
      <c r="C40" s="119">
        <v>110</v>
      </c>
      <c r="D40" s="119" t="s">
        <v>133</v>
      </c>
      <c r="E40" s="119">
        <f>13000*B56</f>
        <v>13209.3</v>
      </c>
      <c r="F40" s="119">
        <f t="shared" ref="F40:F46" si="1">ROUND(C40*E40,0)</f>
        <v>1453023</v>
      </c>
      <c r="G40" s="127"/>
    </row>
    <row r="41" spans="2:7" x14ac:dyDescent="0.2">
      <c r="B41" s="130" t="s">
        <v>327</v>
      </c>
      <c r="C41" s="119">
        <v>4</v>
      </c>
      <c r="D41" s="119" t="s">
        <v>134</v>
      </c>
      <c r="E41" s="119">
        <f>134961*B56</f>
        <v>137133.87210000001</v>
      </c>
      <c r="F41" s="119">
        <f t="shared" si="1"/>
        <v>548535</v>
      </c>
      <c r="G41" s="127"/>
    </row>
    <row r="42" spans="2:7" x14ac:dyDescent="0.2">
      <c r="B42" s="130" t="s">
        <v>298</v>
      </c>
      <c r="C42" s="119"/>
      <c r="D42" s="119"/>
      <c r="E42" s="119"/>
      <c r="F42" s="119"/>
      <c r="G42" s="127"/>
    </row>
    <row r="43" spans="2:7" x14ac:dyDescent="0.2">
      <c r="B43" s="130" t="s">
        <v>328</v>
      </c>
      <c r="C43" s="119"/>
      <c r="D43" s="119"/>
      <c r="E43" s="119"/>
      <c r="F43" s="119"/>
      <c r="G43" s="127"/>
    </row>
    <row r="44" spans="2:7" x14ac:dyDescent="0.2">
      <c r="B44" s="130" t="s">
        <v>299</v>
      </c>
      <c r="C44" s="119"/>
      <c r="D44" s="119"/>
      <c r="E44" s="119"/>
      <c r="F44" s="119"/>
      <c r="G44" s="127"/>
    </row>
    <row r="45" spans="2:7" x14ac:dyDescent="0.2">
      <c r="B45" s="130" t="s">
        <v>300</v>
      </c>
      <c r="C45" s="119">
        <v>7</v>
      </c>
      <c r="D45" s="119" t="s">
        <v>135</v>
      </c>
      <c r="E45" s="119">
        <f>9405*B56</f>
        <v>9556.4205000000002</v>
      </c>
      <c r="F45" s="119">
        <f t="shared" si="1"/>
        <v>66895</v>
      </c>
      <c r="G45" s="127"/>
    </row>
    <row r="46" spans="2:7" x14ac:dyDescent="0.2">
      <c r="B46" s="130" t="s">
        <v>301</v>
      </c>
      <c r="C46" s="119">
        <v>2</v>
      </c>
      <c r="D46" s="119" t="s">
        <v>135</v>
      </c>
      <c r="E46" s="119">
        <f>5225*B56</f>
        <v>5309.1225000000004</v>
      </c>
      <c r="F46" s="119">
        <f t="shared" si="1"/>
        <v>10618</v>
      </c>
      <c r="G46" s="127"/>
    </row>
    <row r="47" spans="2:7" x14ac:dyDescent="0.2">
      <c r="B47" s="131" t="s">
        <v>136</v>
      </c>
      <c r="C47" s="119"/>
      <c r="D47" s="119"/>
      <c r="E47" s="119"/>
      <c r="F47" s="121">
        <f>SUM(F40:F46)</f>
        <v>2079071</v>
      </c>
      <c r="G47" s="127"/>
    </row>
    <row r="48" spans="2:7" x14ac:dyDescent="0.2">
      <c r="B48" s="351" t="s">
        <v>137</v>
      </c>
      <c r="C48" s="353"/>
      <c r="D48" s="353"/>
      <c r="E48" s="355"/>
      <c r="F48" s="353"/>
      <c r="G48" s="356"/>
    </row>
    <row r="49" spans="2:7" x14ac:dyDescent="0.2">
      <c r="B49" s="126" t="s">
        <v>302</v>
      </c>
      <c r="C49" s="123">
        <v>0.05</v>
      </c>
      <c r="D49" s="119"/>
      <c r="E49" s="119"/>
      <c r="F49" s="119">
        <f>F37*C49</f>
        <v>25861</v>
      </c>
      <c r="G49" s="127"/>
    </row>
    <row r="50" spans="2:7" x14ac:dyDescent="0.2">
      <c r="B50" s="126" t="s">
        <v>329</v>
      </c>
      <c r="C50" s="123">
        <v>0.3</v>
      </c>
      <c r="D50" s="119"/>
      <c r="E50" s="119"/>
      <c r="F50" s="119">
        <f>F47*C50</f>
        <v>623721.29999999993</v>
      </c>
      <c r="G50" s="127"/>
    </row>
    <row r="51" spans="2:7" x14ac:dyDescent="0.2">
      <c r="B51" s="128" t="s">
        <v>138</v>
      </c>
      <c r="C51" s="119"/>
      <c r="D51" s="119"/>
      <c r="E51" s="121"/>
      <c r="F51" s="121">
        <f>SUM(F49:F50)</f>
        <v>649582.29999999993</v>
      </c>
      <c r="G51" s="129"/>
    </row>
    <row r="52" spans="2:7" x14ac:dyDescent="0.2">
      <c r="B52" s="351" t="s">
        <v>304</v>
      </c>
      <c r="C52" s="358"/>
      <c r="D52" s="358"/>
      <c r="E52" s="358"/>
      <c r="F52" s="359">
        <f>F51+F47+F37</f>
        <v>3245873.3</v>
      </c>
      <c r="G52" s="360"/>
    </row>
    <row r="53" spans="2:7" x14ac:dyDescent="0.2">
      <c r="B53" s="128"/>
      <c r="C53" s="120"/>
      <c r="D53" s="120"/>
      <c r="E53" s="120"/>
      <c r="F53" s="150"/>
      <c r="G53" s="132"/>
    </row>
    <row r="54" spans="2:7" x14ac:dyDescent="0.2">
      <c r="B54" s="128"/>
      <c r="C54" s="120"/>
      <c r="D54" s="120"/>
      <c r="E54" s="120"/>
      <c r="F54" s="150">
        <f>ROUND(F52/1000,0)</f>
        <v>3246</v>
      </c>
      <c r="G54" s="132" t="s">
        <v>139</v>
      </c>
    </row>
    <row r="55" spans="2:7" x14ac:dyDescent="0.2">
      <c r="B55" s="133" t="s">
        <v>305</v>
      </c>
      <c r="C55" s="6"/>
      <c r="D55" s="6"/>
      <c r="E55" s="21"/>
      <c r="F55" s="237"/>
      <c r="G55" s="136"/>
    </row>
    <row r="56" spans="2:7" ht="16" thickBot="1" x14ac:dyDescent="0.25">
      <c r="B56" s="137">
        <v>1.0161</v>
      </c>
      <c r="C56" s="138"/>
      <c r="D56" s="138"/>
      <c r="E56" s="139"/>
      <c r="F56" s="138"/>
      <c r="G56" s="140"/>
    </row>
    <row r="57" spans="2:7" s="40" customFormat="1" x14ac:dyDescent="0.2"/>
    <row r="58" spans="2:7" s="40" customFormat="1" x14ac:dyDescent="0.2"/>
    <row r="59" spans="2:7" s="40" customFormat="1" x14ac:dyDescent="0.2"/>
    <row r="60" spans="2:7" s="40" customFormat="1" x14ac:dyDescent="0.2"/>
    <row r="61" spans="2:7" s="40" customFormat="1" x14ac:dyDescent="0.2"/>
    <row r="62" spans="2:7" s="40" customFormat="1" x14ac:dyDescent="0.2"/>
    <row r="63" spans="2:7" s="40" customFormat="1" x14ac:dyDescent="0.2"/>
    <row r="64" spans="2:7" s="40" customFormat="1" x14ac:dyDescent="0.2"/>
    <row r="65" s="40" customFormat="1" x14ac:dyDescent="0.2"/>
    <row r="66" s="40" customFormat="1" x14ac:dyDescent="0.2"/>
    <row r="67" s="40" customFormat="1" x14ac:dyDescent="0.2"/>
    <row r="68" s="40" customFormat="1" x14ac:dyDescent="0.2"/>
    <row r="69" s="40" customFormat="1" x14ac:dyDescent="0.2"/>
    <row r="70" s="40" customFormat="1" x14ac:dyDescent="0.2"/>
    <row r="71" s="40" customFormat="1" x14ac:dyDescent="0.2"/>
    <row r="72" s="40" customFormat="1" x14ac:dyDescent="0.2"/>
    <row r="73" s="40" customFormat="1" x14ac:dyDescent="0.2"/>
    <row r="74" s="40" customFormat="1" x14ac:dyDescent="0.2"/>
    <row r="75" s="40" customFormat="1" x14ac:dyDescent="0.2"/>
    <row r="76" s="40" customFormat="1" x14ac:dyDescent="0.2"/>
    <row r="77" s="40" customFormat="1" x14ac:dyDescent="0.2"/>
    <row r="78" s="40" customFormat="1" x14ac:dyDescent="0.2"/>
    <row r="79" s="40" customFormat="1" x14ac:dyDescent="0.2"/>
    <row r="80" s="40" customFormat="1" x14ac:dyDescent="0.2"/>
    <row r="81" s="40" customFormat="1" x14ac:dyDescent="0.2"/>
    <row r="82" s="40" customFormat="1" x14ac:dyDescent="0.2"/>
    <row r="83" s="40" customFormat="1" x14ac:dyDescent="0.2"/>
    <row r="84" s="40" customFormat="1" x14ac:dyDescent="0.2"/>
    <row r="85" s="40" customFormat="1" x14ac:dyDescent="0.2"/>
    <row r="86" s="40" customFormat="1" x14ac:dyDescent="0.2"/>
    <row r="87" s="40" customFormat="1" x14ac:dyDescent="0.2"/>
    <row r="88" s="40" customFormat="1" x14ac:dyDescent="0.2"/>
    <row r="89" s="40" customFormat="1" x14ac:dyDescent="0.2"/>
    <row r="90" s="40" customFormat="1" x14ac:dyDescent="0.2"/>
    <row r="91" s="40" customFormat="1" x14ac:dyDescent="0.2"/>
    <row r="92" s="40" customFormat="1" x14ac:dyDescent="0.2"/>
    <row r="93" s="40" customFormat="1" x14ac:dyDescent="0.2"/>
    <row r="94" s="40" customFormat="1" x14ac:dyDescent="0.2"/>
    <row r="95" s="40" customFormat="1" x14ac:dyDescent="0.2"/>
    <row r="96" s="40" customFormat="1" x14ac:dyDescent="0.2"/>
    <row r="97" s="40" customFormat="1" x14ac:dyDescent="0.2"/>
    <row r="98" s="40" customFormat="1" x14ac:dyDescent="0.2"/>
    <row r="99" s="40" customFormat="1" x14ac:dyDescent="0.2"/>
    <row r="100" s="40" customFormat="1" x14ac:dyDescent="0.2"/>
    <row r="101" s="40" customFormat="1" x14ac:dyDescent="0.2"/>
    <row r="102" s="40" customFormat="1" x14ac:dyDescent="0.2"/>
    <row r="103" s="40" customFormat="1" x14ac:dyDescent="0.2"/>
    <row r="104" s="40" customFormat="1" x14ac:dyDescent="0.2"/>
    <row r="105" s="40" customFormat="1" x14ac:dyDescent="0.2"/>
    <row r="106" s="40" customFormat="1" x14ac:dyDescent="0.2"/>
    <row r="107" s="40" customFormat="1" x14ac:dyDescent="0.2"/>
    <row r="108" s="40" customFormat="1" x14ac:dyDescent="0.2"/>
    <row r="109" s="40" customFormat="1" x14ac:dyDescent="0.2"/>
    <row r="110" s="40" customFormat="1" x14ac:dyDescent="0.2"/>
    <row r="111" s="40" customFormat="1" x14ac:dyDescent="0.2"/>
    <row r="112" s="40" customFormat="1" x14ac:dyDescent="0.2"/>
    <row r="113" s="40" customFormat="1" x14ac:dyDescent="0.2"/>
    <row r="114" s="40" customFormat="1" x14ac:dyDescent="0.2"/>
    <row r="115" s="40" customFormat="1" x14ac:dyDescent="0.2"/>
    <row r="116" s="40" customFormat="1" x14ac:dyDescent="0.2"/>
    <row r="117" s="40" customFormat="1" x14ac:dyDescent="0.2"/>
    <row r="118" s="40" customFormat="1" x14ac:dyDescent="0.2"/>
    <row r="119" s="40" customFormat="1" x14ac:dyDescent="0.2"/>
    <row r="120" s="40" customFormat="1" x14ac:dyDescent="0.2"/>
    <row r="121" s="40" customFormat="1" x14ac:dyDescent="0.2"/>
    <row r="122" s="40" customFormat="1" x14ac:dyDescent="0.2"/>
    <row r="123" s="40" customFormat="1" x14ac:dyDescent="0.2"/>
    <row r="124" s="40" customFormat="1" x14ac:dyDescent="0.2"/>
    <row r="125" s="40" customFormat="1" x14ac:dyDescent="0.2"/>
    <row r="126" s="40" customFormat="1" x14ac:dyDescent="0.2"/>
    <row r="127" s="40" customFormat="1" x14ac:dyDescent="0.2"/>
    <row r="128" s="40" customFormat="1" x14ac:dyDescent="0.2"/>
    <row r="129" s="40" customFormat="1" x14ac:dyDescent="0.2"/>
    <row r="130" s="40" customFormat="1" x14ac:dyDescent="0.2"/>
    <row r="131" s="40" customFormat="1" x14ac:dyDescent="0.2"/>
    <row r="132" s="40" customFormat="1" x14ac:dyDescent="0.2"/>
    <row r="133" s="40" customFormat="1" x14ac:dyDescent="0.2"/>
    <row r="134" s="40" customFormat="1" x14ac:dyDescent="0.2"/>
    <row r="135" s="40" customFormat="1" x14ac:dyDescent="0.2"/>
    <row r="136" s="40" customFormat="1" x14ac:dyDescent="0.2"/>
    <row r="137" s="40" customFormat="1" x14ac:dyDescent="0.2"/>
    <row r="138" s="40" customFormat="1" x14ac:dyDescent="0.2"/>
    <row r="139" s="40" customFormat="1" x14ac:dyDescent="0.2"/>
    <row r="140" s="40" customFormat="1" x14ac:dyDescent="0.2"/>
    <row r="141" s="40" customFormat="1" x14ac:dyDescent="0.2"/>
    <row r="142" s="40" customFormat="1" x14ac:dyDescent="0.2"/>
    <row r="143" s="40" customFormat="1" x14ac:dyDescent="0.2"/>
    <row r="144" s="40" customFormat="1" x14ac:dyDescent="0.2"/>
    <row r="145" s="40" customFormat="1" x14ac:dyDescent="0.2"/>
    <row r="146" s="40" customFormat="1" x14ac:dyDescent="0.2"/>
    <row r="147" s="40" customFormat="1" x14ac:dyDescent="0.2"/>
    <row r="148" s="40" customFormat="1" x14ac:dyDescent="0.2"/>
    <row r="149" s="40" customFormat="1" x14ac:dyDescent="0.2"/>
    <row r="150" s="40" customFormat="1" x14ac:dyDescent="0.2"/>
    <row r="151" s="40" customFormat="1" x14ac:dyDescent="0.2"/>
    <row r="152" s="40" customFormat="1" x14ac:dyDescent="0.2"/>
    <row r="153" s="40" customFormat="1" x14ac:dyDescent="0.2"/>
    <row r="154" s="40" customFormat="1" x14ac:dyDescent="0.2"/>
    <row r="155" s="40" customFormat="1" x14ac:dyDescent="0.2"/>
    <row r="156" s="40" customFormat="1" x14ac:dyDescent="0.2"/>
    <row r="157" s="40" customFormat="1" x14ac:dyDescent="0.2"/>
    <row r="158" s="40" customFormat="1" x14ac:dyDescent="0.2"/>
    <row r="159" s="40" customFormat="1" x14ac:dyDescent="0.2"/>
    <row r="160" s="40" customFormat="1" x14ac:dyDescent="0.2"/>
    <row r="161" s="40" customFormat="1" x14ac:dyDescent="0.2"/>
    <row r="162" s="40" customFormat="1" x14ac:dyDescent="0.2"/>
    <row r="163" s="40" customFormat="1" x14ac:dyDescent="0.2"/>
    <row r="164" s="40" customFormat="1" x14ac:dyDescent="0.2"/>
    <row r="165" s="40" customFormat="1" x14ac:dyDescent="0.2"/>
    <row r="166" s="40" customFormat="1" x14ac:dyDescent="0.2"/>
    <row r="167" s="40" customFormat="1" x14ac:dyDescent="0.2"/>
    <row r="168" s="40" customFormat="1" x14ac:dyDescent="0.2"/>
    <row r="169" s="40" customFormat="1" x14ac:dyDescent="0.2"/>
    <row r="170" s="40" customFormat="1" x14ac:dyDescent="0.2"/>
    <row r="171" s="40" customFormat="1" x14ac:dyDescent="0.2"/>
    <row r="172" s="40" customFormat="1" x14ac:dyDescent="0.2"/>
    <row r="173" s="40" customFormat="1" x14ac:dyDescent="0.2"/>
    <row r="174" s="40" customFormat="1" x14ac:dyDescent="0.2"/>
    <row r="175" s="40" customFormat="1" x14ac:dyDescent="0.2"/>
    <row r="176" s="40" customFormat="1" x14ac:dyDescent="0.2"/>
    <row r="177" s="40" customFormat="1" x14ac:dyDescent="0.2"/>
    <row r="178" s="40" customFormat="1" x14ac:dyDescent="0.2"/>
    <row r="179" s="40" customFormat="1" x14ac:dyDescent="0.2"/>
    <row r="180" s="40" customFormat="1" x14ac:dyDescent="0.2"/>
    <row r="181" s="40" customFormat="1" x14ac:dyDescent="0.2"/>
    <row r="182" s="40" customFormat="1" x14ac:dyDescent="0.2"/>
    <row r="183" s="40" customFormat="1" x14ac:dyDescent="0.2"/>
    <row r="184" s="40" customFormat="1" x14ac:dyDescent="0.2"/>
    <row r="185" s="40" customFormat="1" x14ac:dyDescent="0.2"/>
    <row r="186" s="40" customFormat="1" x14ac:dyDescent="0.2"/>
    <row r="187" s="40" customFormat="1" x14ac:dyDescent="0.2"/>
    <row r="188" s="40" customFormat="1" x14ac:dyDescent="0.2"/>
    <row r="189" s="40" customFormat="1" x14ac:dyDescent="0.2"/>
    <row r="190" s="40" customFormat="1" x14ac:dyDescent="0.2"/>
    <row r="191" s="40" customFormat="1" x14ac:dyDescent="0.2"/>
    <row r="192" s="40" customFormat="1" x14ac:dyDescent="0.2"/>
    <row r="193" s="40" customFormat="1" x14ac:dyDescent="0.2"/>
    <row r="194" s="40" customFormat="1" x14ac:dyDescent="0.2"/>
    <row r="195" s="40" customFormat="1" x14ac:dyDescent="0.2"/>
    <row r="196" s="40" customFormat="1" x14ac:dyDescent="0.2"/>
    <row r="197" s="40" customFormat="1" x14ac:dyDescent="0.2"/>
    <row r="198" s="40" customFormat="1" x14ac:dyDescent="0.2"/>
    <row r="199" s="40" customFormat="1" x14ac:dyDescent="0.2"/>
    <row r="200" s="40" customFormat="1" x14ac:dyDescent="0.2"/>
    <row r="201" s="40" customFormat="1" x14ac:dyDescent="0.2"/>
    <row r="202" s="40" customFormat="1" x14ac:dyDescent="0.2"/>
    <row r="203" s="40" customFormat="1" x14ac:dyDescent="0.2"/>
    <row r="204" s="40" customFormat="1" x14ac:dyDescent="0.2"/>
    <row r="205" s="40" customFormat="1" x14ac:dyDescent="0.2"/>
    <row r="206" s="40" customFormat="1" x14ac:dyDescent="0.2"/>
    <row r="207" s="40" customFormat="1" x14ac:dyDescent="0.2"/>
    <row r="208" s="40" customFormat="1" x14ac:dyDescent="0.2"/>
    <row r="209" s="40" customFormat="1" x14ac:dyDescent="0.2"/>
    <row r="210" s="40" customFormat="1" x14ac:dyDescent="0.2"/>
    <row r="211" s="40" customFormat="1" x14ac:dyDescent="0.2"/>
    <row r="212" s="40" customFormat="1" x14ac:dyDescent="0.2"/>
    <row r="213" s="40" customFormat="1" x14ac:dyDescent="0.2"/>
    <row r="214" s="40" customFormat="1" x14ac:dyDescent="0.2"/>
    <row r="215" s="40" customFormat="1" x14ac:dyDescent="0.2"/>
    <row r="216" s="40" customFormat="1" x14ac:dyDescent="0.2"/>
    <row r="217" s="40" customFormat="1" x14ac:dyDescent="0.2"/>
    <row r="218" s="40" customFormat="1" x14ac:dyDescent="0.2"/>
    <row r="219" s="40" customFormat="1" x14ac:dyDescent="0.2"/>
    <row r="220" s="40" customFormat="1" x14ac:dyDescent="0.2"/>
    <row r="221" s="40" customFormat="1" x14ac:dyDescent="0.2"/>
    <row r="222" s="40" customFormat="1" x14ac:dyDescent="0.2"/>
    <row r="223" s="40" customFormat="1" x14ac:dyDescent="0.2"/>
    <row r="224" s="40" customFormat="1" x14ac:dyDescent="0.2"/>
    <row r="225" s="40" customFormat="1" x14ac:dyDescent="0.2"/>
    <row r="226" s="40" customFormat="1" x14ac:dyDescent="0.2"/>
    <row r="227" s="40" customFormat="1" x14ac:dyDescent="0.2"/>
    <row r="228" s="40" customFormat="1" x14ac:dyDescent="0.2"/>
    <row r="229" s="40" customFormat="1" x14ac:dyDescent="0.2"/>
    <row r="230" s="40" customFormat="1" x14ac:dyDescent="0.2"/>
    <row r="231" s="40" customFormat="1" x14ac:dyDescent="0.2"/>
    <row r="232" s="40" customFormat="1" x14ac:dyDescent="0.2"/>
    <row r="233" s="40" customFormat="1" x14ac:dyDescent="0.2"/>
    <row r="234" s="40" customFormat="1" x14ac:dyDescent="0.2"/>
    <row r="235" s="40" customFormat="1" x14ac:dyDescent="0.2"/>
    <row r="236" s="40" customFormat="1" x14ac:dyDescent="0.2"/>
    <row r="237" s="40" customFormat="1" x14ac:dyDescent="0.2"/>
    <row r="238" s="40" customFormat="1" x14ac:dyDescent="0.2"/>
    <row r="239" s="40" customFormat="1" x14ac:dyDescent="0.2"/>
    <row r="240" s="40" customFormat="1" x14ac:dyDescent="0.2"/>
    <row r="241" s="40" customFormat="1" x14ac:dyDescent="0.2"/>
    <row r="242" s="40" customFormat="1" x14ac:dyDescent="0.2"/>
    <row r="243" s="40" customFormat="1" x14ac:dyDescent="0.2"/>
    <row r="244" s="40" customFormat="1" x14ac:dyDescent="0.2"/>
    <row r="245" s="40" customFormat="1" x14ac:dyDescent="0.2"/>
    <row r="246" s="40" customFormat="1" x14ac:dyDescent="0.2"/>
    <row r="247" s="40" customFormat="1" x14ac:dyDescent="0.2"/>
    <row r="248" s="40" customFormat="1" x14ac:dyDescent="0.2"/>
    <row r="249" s="40" customFormat="1" x14ac:dyDescent="0.2"/>
    <row r="250" s="40" customFormat="1" x14ac:dyDescent="0.2"/>
    <row r="251" s="40" customFormat="1" x14ac:dyDescent="0.2"/>
    <row r="252" s="40" customFormat="1" x14ac:dyDescent="0.2"/>
    <row r="253" s="40" customFormat="1" x14ac:dyDescent="0.2"/>
    <row r="254" s="40" customFormat="1" x14ac:dyDescent="0.2"/>
    <row r="255" s="40" customFormat="1" x14ac:dyDescent="0.2"/>
    <row r="256" s="40" customFormat="1" x14ac:dyDescent="0.2"/>
    <row r="257" s="40" customFormat="1" x14ac:dyDescent="0.2"/>
    <row r="258" s="40" customFormat="1" x14ac:dyDescent="0.2"/>
    <row r="259" s="40" customFormat="1" x14ac:dyDescent="0.2"/>
    <row r="260" s="40" customFormat="1" x14ac:dyDescent="0.2"/>
    <row r="261" s="40" customFormat="1" x14ac:dyDescent="0.2"/>
    <row r="262" s="40" customFormat="1" x14ac:dyDescent="0.2"/>
    <row r="263" s="40" customFormat="1" x14ac:dyDescent="0.2"/>
    <row r="264" s="40" customFormat="1" x14ac:dyDescent="0.2"/>
    <row r="265" s="40" customFormat="1" x14ac:dyDescent="0.2"/>
    <row r="266" s="40" customFormat="1" x14ac:dyDescent="0.2"/>
    <row r="267" s="40" customFormat="1" x14ac:dyDescent="0.2"/>
    <row r="268" s="40" customFormat="1" x14ac:dyDescent="0.2"/>
    <row r="269" s="40" customFormat="1" x14ac:dyDescent="0.2"/>
    <row r="270" s="40" customFormat="1" x14ac:dyDescent="0.2"/>
    <row r="271" s="40" customFormat="1" x14ac:dyDescent="0.2"/>
    <row r="272" s="40" customFormat="1" x14ac:dyDescent="0.2"/>
    <row r="273" s="40" customFormat="1" x14ac:dyDescent="0.2"/>
    <row r="274" s="40" customFormat="1" x14ac:dyDescent="0.2"/>
    <row r="275" s="40" customFormat="1" x14ac:dyDescent="0.2"/>
    <row r="276" s="40" customFormat="1" x14ac:dyDescent="0.2"/>
    <row r="277" s="40" customFormat="1" x14ac:dyDescent="0.2"/>
    <row r="278" s="40" customFormat="1" x14ac:dyDescent="0.2"/>
    <row r="279" s="40" customFormat="1" x14ac:dyDescent="0.2"/>
    <row r="280" s="40" customFormat="1" x14ac:dyDescent="0.2"/>
    <row r="281" s="40" customFormat="1" x14ac:dyDescent="0.2"/>
    <row r="282" s="40" customFormat="1" x14ac:dyDescent="0.2"/>
    <row r="283" s="40" customFormat="1" x14ac:dyDescent="0.2"/>
    <row r="284" s="40" customFormat="1" x14ac:dyDescent="0.2"/>
    <row r="285" s="40" customFormat="1" x14ac:dyDescent="0.2"/>
    <row r="286" s="40" customFormat="1" x14ac:dyDescent="0.2"/>
    <row r="287" s="40" customFormat="1" x14ac:dyDescent="0.2"/>
    <row r="288" s="40" customFormat="1" x14ac:dyDescent="0.2"/>
    <row r="289" s="40" customFormat="1" x14ac:dyDescent="0.2"/>
    <row r="290" s="40" customFormat="1" x14ac:dyDescent="0.2"/>
    <row r="291" s="40" customFormat="1" x14ac:dyDescent="0.2"/>
    <row r="292" s="40" customFormat="1" x14ac:dyDescent="0.2"/>
    <row r="293" s="40" customFormat="1" x14ac:dyDescent="0.2"/>
    <row r="294" s="40" customFormat="1" x14ac:dyDescent="0.2"/>
    <row r="295" s="40" customFormat="1" x14ac:dyDescent="0.2"/>
    <row r="296" s="40" customFormat="1" x14ac:dyDescent="0.2"/>
    <row r="297" s="40" customFormat="1" x14ac:dyDescent="0.2"/>
    <row r="298" s="40" customFormat="1" x14ac:dyDescent="0.2"/>
    <row r="299" s="40" customFormat="1" x14ac:dyDescent="0.2"/>
    <row r="300" s="40" customFormat="1" x14ac:dyDescent="0.2"/>
    <row r="301" s="40" customFormat="1" x14ac:dyDescent="0.2"/>
    <row r="302" s="40" customFormat="1" x14ac:dyDescent="0.2"/>
    <row r="303" s="40" customFormat="1" x14ac:dyDescent="0.2"/>
    <row r="304" s="40" customFormat="1" x14ac:dyDescent="0.2"/>
    <row r="305" s="40" customFormat="1" x14ac:dyDescent="0.2"/>
    <row r="306" s="40" customFormat="1" x14ac:dyDescent="0.2"/>
    <row r="307" s="40" customFormat="1" x14ac:dyDescent="0.2"/>
    <row r="308" s="40" customFormat="1" x14ac:dyDescent="0.2"/>
    <row r="309" s="40" customFormat="1" x14ac:dyDescent="0.2"/>
    <row r="310" s="40" customFormat="1" x14ac:dyDescent="0.2"/>
    <row r="311" s="40" customFormat="1" x14ac:dyDescent="0.2"/>
    <row r="312" s="40" customFormat="1" x14ac:dyDescent="0.2"/>
    <row r="313" s="40" customFormat="1" x14ac:dyDescent="0.2"/>
    <row r="314" s="40" customFormat="1" x14ac:dyDescent="0.2"/>
    <row r="315" s="40" customFormat="1" x14ac:dyDescent="0.2"/>
    <row r="316" s="40" customFormat="1" x14ac:dyDescent="0.2"/>
    <row r="317" s="40" customFormat="1" x14ac:dyDescent="0.2"/>
    <row r="318" s="40" customFormat="1" x14ac:dyDescent="0.2"/>
    <row r="319" s="40" customFormat="1" x14ac:dyDescent="0.2"/>
    <row r="320" s="40" customFormat="1" x14ac:dyDescent="0.2"/>
    <row r="321" s="40" customFormat="1" x14ac:dyDescent="0.2"/>
    <row r="322" s="40" customFormat="1" x14ac:dyDescent="0.2"/>
    <row r="323" s="40" customFormat="1" x14ac:dyDescent="0.2"/>
    <row r="324" s="40" customFormat="1" x14ac:dyDescent="0.2"/>
    <row r="325" s="40" customFormat="1" x14ac:dyDescent="0.2"/>
    <row r="326" s="40" customFormat="1" x14ac:dyDescent="0.2"/>
    <row r="327" s="40" customFormat="1" x14ac:dyDescent="0.2"/>
    <row r="328" s="40" customFormat="1" x14ac:dyDescent="0.2"/>
    <row r="329" s="40" customFormat="1" x14ac:dyDescent="0.2"/>
    <row r="330" s="40" customFormat="1" x14ac:dyDescent="0.2"/>
    <row r="331" s="40" customFormat="1" x14ac:dyDescent="0.2"/>
    <row r="332" s="40" customFormat="1" x14ac:dyDescent="0.2"/>
    <row r="333" s="40" customFormat="1" x14ac:dyDescent="0.2"/>
    <row r="334" s="40" customFormat="1" x14ac:dyDescent="0.2"/>
    <row r="335" s="40" customFormat="1" x14ac:dyDescent="0.2"/>
    <row r="336" s="40" customFormat="1" x14ac:dyDescent="0.2"/>
    <row r="337" s="40" customFormat="1" x14ac:dyDescent="0.2"/>
    <row r="338" s="40" customFormat="1" x14ac:dyDescent="0.2"/>
    <row r="339" s="40" customFormat="1" x14ac:dyDescent="0.2"/>
    <row r="340" s="40" customFormat="1" x14ac:dyDescent="0.2"/>
    <row r="341" s="40" customFormat="1" x14ac:dyDescent="0.2"/>
    <row r="342" s="40" customFormat="1" x14ac:dyDescent="0.2"/>
    <row r="343" s="40" customFormat="1" x14ac:dyDescent="0.2"/>
    <row r="344" s="40" customFormat="1" x14ac:dyDescent="0.2"/>
    <row r="345" s="40" customFormat="1" x14ac:dyDescent="0.2"/>
    <row r="346" s="40" customFormat="1" x14ac:dyDescent="0.2"/>
    <row r="347" s="40" customFormat="1" x14ac:dyDescent="0.2"/>
    <row r="348" s="40" customFormat="1" x14ac:dyDescent="0.2"/>
    <row r="349" s="40" customFormat="1" x14ac:dyDescent="0.2"/>
    <row r="350" s="40" customFormat="1" x14ac:dyDescent="0.2"/>
    <row r="351" s="40" customFormat="1" x14ac:dyDescent="0.2"/>
    <row r="352" s="40" customFormat="1" x14ac:dyDescent="0.2"/>
    <row r="353" s="40" customFormat="1" x14ac:dyDescent="0.2"/>
    <row r="354" s="40" customFormat="1" x14ac:dyDescent="0.2"/>
    <row r="355" s="40" customFormat="1" x14ac:dyDescent="0.2"/>
    <row r="356" s="40" customFormat="1" x14ac:dyDescent="0.2"/>
    <row r="357" s="40" customFormat="1" x14ac:dyDescent="0.2"/>
    <row r="358" s="40" customFormat="1" x14ac:dyDescent="0.2"/>
    <row r="359" s="40" customFormat="1" x14ac:dyDescent="0.2"/>
    <row r="360" s="40" customFormat="1" x14ac:dyDescent="0.2"/>
    <row r="361" s="40" customFormat="1" x14ac:dyDescent="0.2"/>
    <row r="362" s="40" customFormat="1" x14ac:dyDescent="0.2"/>
    <row r="363" s="40" customFormat="1" x14ac:dyDescent="0.2"/>
    <row r="364" s="40" customFormat="1" x14ac:dyDescent="0.2"/>
    <row r="365" s="40" customFormat="1" x14ac:dyDescent="0.2"/>
    <row r="366" s="40" customFormat="1" x14ac:dyDescent="0.2"/>
    <row r="367" s="40" customFormat="1" x14ac:dyDescent="0.2"/>
    <row r="368" s="40" customFormat="1" x14ac:dyDescent="0.2"/>
    <row r="369" s="40" customFormat="1" x14ac:dyDescent="0.2"/>
    <row r="370" s="40" customFormat="1" x14ac:dyDescent="0.2"/>
    <row r="371" s="40" customFormat="1" x14ac:dyDescent="0.2"/>
    <row r="372" s="40" customFormat="1" x14ac:dyDescent="0.2"/>
    <row r="373" s="40" customFormat="1" x14ac:dyDescent="0.2"/>
    <row r="374" s="40" customFormat="1" x14ac:dyDescent="0.2"/>
    <row r="375" s="40" customFormat="1" x14ac:dyDescent="0.2"/>
    <row r="376" s="40" customFormat="1" x14ac:dyDescent="0.2"/>
    <row r="377" s="40" customFormat="1" x14ac:dyDescent="0.2"/>
    <row r="378" s="40" customFormat="1" x14ac:dyDescent="0.2"/>
    <row r="379" s="40" customFormat="1" x14ac:dyDescent="0.2"/>
    <row r="380" s="40" customFormat="1" x14ac:dyDescent="0.2"/>
    <row r="381" s="40" customFormat="1" x14ac:dyDescent="0.2"/>
    <row r="382" s="40" customFormat="1" x14ac:dyDescent="0.2"/>
    <row r="383" s="40" customFormat="1" x14ac:dyDescent="0.2"/>
    <row r="384" s="40" customFormat="1" x14ac:dyDescent="0.2"/>
    <row r="385" s="40" customFormat="1" x14ac:dyDescent="0.2"/>
    <row r="386" s="40" customFormat="1" x14ac:dyDescent="0.2"/>
    <row r="387" s="40" customFormat="1" x14ac:dyDescent="0.2"/>
    <row r="388" s="40" customFormat="1" x14ac:dyDescent="0.2"/>
    <row r="389" s="40" customFormat="1" x14ac:dyDescent="0.2"/>
    <row r="390" s="40" customFormat="1" x14ac:dyDescent="0.2"/>
    <row r="391" s="40" customFormat="1" x14ac:dyDescent="0.2"/>
    <row r="392" s="40" customFormat="1" x14ac:dyDescent="0.2"/>
    <row r="393" s="40" customFormat="1" x14ac:dyDescent="0.2"/>
    <row r="394" s="40" customFormat="1" x14ac:dyDescent="0.2"/>
    <row r="395" s="40" customFormat="1" x14ac:dyDescent="0.2"/>
    <row r="396" s="40" customFormat="1" x14ac:dyDescent="0.2"/>
    <row r="397" s="40" customFormat="1" x14ac:dyDescent="0.2"/>
    <row r="398" s="40" customFormat="1" x14ac:dyDescent="0.2"/>
    <row r="399" s="40" customFormat="1" x14ac:dyDescent="0.2"/>
    <row r="400" s="40" customFormat="1" x14ac:dyDescent="0.2"/>
    <row r="401" s="40" customFormat="1" x14ac:dyDescent="0.2"/>
    <row r="402" s="40" customFormat="1" x14ac:dyDescent="0.2"/>
    <row r="403" s="40" customFormat="1" x14ac:dyDescent="0.2"/>
    <row r="404" s="40" customFormat="1" x14ac:dyDescent="0.2"/>
    <row r="405" s="40" customFormat="1" x14ac:dyDescent="0.2"/>
    <row r="406" s="40" customFormat="1" x14ac:dyDescent="0.2"/>
  </sheetData>
  <mergeCells count="4">
    <mergeCell ref="I3:I4"/>
    <mergeCell ref="B1:F1"/>
    <mergeCell ref="B2:F2"/>
    <mergeCell ref="B27:G27"/>
  </mergeCells>
  <hyperlinks>
    <hyperlink ref="J3" location="'$Mantenimiento'!C1" display="Nucleación" xr:uid="{00000000-0004-0000-0700-000000000000}"/>
    <hyperlink ref="J4" location="'$Mantenimiento'!C27" display="Cerramientos" xr:uid="{00000000-0004-0000-0700-00000100000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AU316"/>
  <sheetViews>
    <sheetView topLeftCell="A2" zoomScale="160" zoomScaleNormal="160" workbookViewId="0">
      <selection activeCell="A10" sqref="A10"/>
    </sheetView>
  </sheetViews>
  <sheetFormatPr baseColWidth="10" defaultColWidth="11.5" defaultRowHeight="15" x14ac:dyDescent="0.2"/>
  <cols>
    <col min="1" max="1" width="11.5" style="40"/>
    <col min="2" max="2" width="57.83203125" customWidth="1"/>
    <col min="5" max="5" width="19.6640625" customWidth="1"/>
    <col min="6" max="6" width="26.1640625" customWidth="1"/>
    <col min="7" max="47" width="11.5" style="40"/>
  </cols>
  <sheetData>
    <row r="1" spans="1:47" s="37" customFormat="1" ht="79.5" customHeight="1" x14ac:dyDescent="0.2">
      <c r="A1" s="40"/>
      <c r="B1" s="539" t="s">
        <v>330</v>
      </c>
      <c r="C1" s="540"/>
      <c r="D1" s="540"/>
      <c r="E1" s="540"/>
      <c r="F1" s="541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</row>
    <row r="2" spans="1:47" ht="27" customHeight="1" x14ac:dyDescent="0.2">
      <c r="B2" s="363" t="s">
        <v>179</v>
      </c>
      <c r="C2" s="364" t="s">
        <v>94</v>
      </c>
      <c r="D2" s="364" t="s">
        <v>180</v>
      </c>
      <c r="E2" s="364" t="s">
        <v>181</v>
      </c>
      <c r="F2" s="365" t="s">
        <v>112</v>
      </c>
    </row>
    <row r="3" spans="1:47" x14ac:dyDescent="0.2">
      <c r="B3" s="219" t="s">
        <v>182</v>
      </c>
      <c r="C3" s="216" t="s">
        <v>183</v>
      </c>
      <c r="D3" s="216">
        <v>0.6</v>
      </c>
      <c r="E3" s="217">
        <v>6100000</v>
      </c>
      <c r="F3" s="220">
        <v>3660000</v>
      </c>
    </row>
    <row r="4" spans="1:47" x14ac:dyDescent="0.2">
      <c r="B4" s="219" t="s">
        <v>184</v>
      </c>
      <c r="C4" s="216" t="s">
        <v>183</v>
      </c>
      <c r="D4" s="216">
        <v>0.6</v>
      </c>
      <c r="E4" s="217">
        <v>6100000</v>
      </c>
      <c r="F4" s="220">
        <v>3660000</v>
      </c>
    </row>
    <row r="5" spans="1:47" x14ac:dyDescent="0.2">
      <c r="B5" s="219" t="s">
        <v>331</v>
      </c>
      <c r="C5" s="216" t="s">
        <v>183</v>
      </c>
      <c r="D5" s="216">
        <v>0.6</v>
      </c>
      <c r="E5" s="217">
        <v>2000000</v>
      </c>
      <c r="F5" s="220">
        <v>1200000</v>
      </c>
    </row>
    <row r="6" spans="1:47" x14ac:dyDescent="0.2">
      <c r="B6" s="219" t="s">
        <v>332</v>
      </c>
      <c r="C6" s="216" t="s">
        <v>183</v>
      </c>
      <c r="D6" s="216">
        <v>1.8</v>
      </c>
      <c r="E6" s="217">
        <v>1500000</v>
      </c>
      <c r="F6" s="220">
        <v>2700000</v>
      </c>
    </row>
    <row r="7" spans="1:47" x14ac:dyDescent="0.2">
      <c r="B7" s="219" t="s">
        <v>185</v>
      </c>
      <c r="C7" s="216" t="s">
        <v>183</v>
      </c>
      <c r="D7" s="216">
        <v>1</v>
      </c>
      <c r="E7" s="217">
        <v>6100000</v>
      </c>
      <c r="F7" s="220">
        <v>6100000</v>
      </c>
    </row>
    <row r="8" spans="1:47" x14ac:dyDescent="0.2">
      <c r="B8" s="219" t="s">
        <v>186</v>
      </c>
      <c r="C8" s="216" t="s">
        <v>183</v>
      </c>
      <c r="D8" s="216">
        <v>1</v>
      </c>
      <c r="E8" s="217">
        <v>6100000</v>
      </c>
      <c r="F8" s="220">
        <v>6100000</v>
      </c>
    </row>
    <row r="9" spans="1:47" x14ac:dyDescent="0.2">
      <c r="B9" s="219" t="s">
        <v>187</v>
      </c>
      <c r="C9" s="216" t="s">
        <v>183</v>
      </c>
      <c r="D9" s="216">
        <v>0.75</v>
      </c>
      <c r="E9" s="217">
        <v>2000000</v>
      </c>
      <c r="F9" s="220">
        <v>1500000</v>
      </c>
    </row>
    <row r="10" spans="1:47" x14ac:dyDescent="0.2">
      <c r="B10" s="219" t="s">
        <v>188</v>
      </c>
      <c r="C10" s="216" t="s">
        <v>183</v>
      </c>
      <c r="D10" s="216">
        <v>0.5</v>
      </c>
      <c r="E10" s="217">
        <v>6100000</v>
      </c>
      <c r="F10" s="220">
        <v>3050000</v>
      </c>
    </row>
    <row r="11" spans="1:47" x14ac:dyDescent="0.2">
      <c r="B11" s="219"/>
      <c r="C11" s="216"/>
      <c r="D11" s="216"/>
      <c r="E11" s="218"/>
      <c r="F11" s="221">
        <v>27970000</v>
      </c>
    </row>
    <row r="12" spans="1:47" x14ac:dyDescent="0.2">
      <c r="B12" s="222" t="s">
        <v>189</v>
      </c>
      <c r="C12" s="216" t="s">
        <v>99</v>
      </c>
      <c r="D12" s="216">
        <v>16</v>
      </c>
      <c r="E12" s="218">
        <v>1000000</v>
      </c>
      <c r="F12" s="220">
        <v>16000000</v>
      </c>
    </row>
    <row r="13" spans="1:47" ht="16" thickBot="1" x14ac:dyDescent="0.25">
      <c r="B13" s="223"/>
      <c r="C13" s="224"/>
      <c r="D13" s="224"/>
      <c r="E13" s="225"/>
      <c r="F13" s="226">
        <v>43970000</v>
      </c>
    </row>
    <row r="14" spans="1:47" s="40" customFormat="1" x14ac:dyDescent="0.2"/>
    <row r="15" spans="1:47" s="40" customFormat="1" x14ac:dyDescent="0.2"/>
    <row r="16" spans="1:47" s="40" customFormat="1" x14ac:dyDescent="0.2"/>
    <row r="17" s="40" customFormat="1" x14ac:dyDescent="0.2"/>
    <row r="18" s="40" customFormat="1" x14ac:dyDescent="0.2"/>
    <row r="19" s="40" customFormat="1" x14ac:dyDescent="0.2"/>
    <row r="20" s="40" customFormat="1" x14ac:dyDescent="0.2"/>
    <row r="21" s="40" customFormat="1" x14ac:dyDescent="0.2"/>
    <row r="22" s="40" customFormat="1" x14ac:dyDescent="0.2"/>
    <row r="23" s="40" customFormat="1" x14ac:dyDescent="0.2"/>
    <row r="24" s="40" customFormat="1" x14ac:dyDescent="0.2"/>
    <row r="25" s="40" customFormat="1" x14ac:dyDescent="0.2"/>
    <row r="26" s="40" customFormat="1" x14ac:dyDescent="0.2"/>
    <row r="27" s="40" customFormat="1" x14ac:dyDescent="0.2"/>
    <row r="28" s="40" customFormat="1" x14ac:dyDescent="0.2"/>
    <row r="29" s="40" customFormat="1" x14ac:dyDescent="0.2"/>
    <row r="30" s="40" customFormat="1" x14ac:dyDescent="0.2"/>
    <row r="31" s="40" customFormat="1" x14ac:dyDescent="0.2"/>
    <row r="32" s="40" customFormat="1" x14ac:dyDescent="0.2"/>
    <row r="33" s="40" customFormat="1" x14ac:dyDescent="0.2"/>
    <row r="34" s="40" customFormat="1" x14ac:dyDescent="0.2"/>
    <row r="35" s="40" customFormat="1" x14ac:dyDescent="0.2"/>
    <row r="36" s="40" customFormat="1" x14ac:dyDescent="0.2"/>
    <row r="37" s="40" customFormat="1" x14ac:dyDescent="0.2"/>
    <row r="38" s="40" customFormat="1" x14ac:dyDescent="0.2"/>
    <row r="39" s="40" customFormat="1" x14ac:dyDescent="0.2"/>
    <row r="40" s="40" customFormat="1" x14ac:dyDescent="0.2"/>
    <row r="41" s="40" customFormat="1" x14ac:dyDescent="0.2"/>
    <row r="42" s="40" customFormat="1" x14ac:dyDescent="0.2"/>
    <row r="43" s="40" customFormat="1" x14ac:dyDescent="0.2"/>
    <row r="44" s="40" customFormat="1" x14ac:dyDescent="0.2"/>
    <row r="45" s="40" customFormat="1" x14ac:dyDescent="0.2"/>
    <row r="46" s="40" customFormat="1" x14ac:dyDescent="0.2"/>
    <row r="47" s="40" customFormat="1" x14ac:dyDescent="0.2"/>
    <row r="48" s="40" customFormat="1" x14ac:dyDescent="0.2"/>
    <row r="49" s="40" customFormat="1" x14ac:dyDescent="0.2"/>
    <row r="50" s="40" customFormat="1" x14ac:dyDescent="0.2"/>
    <row r="51" s="40" customFormat="1" x14ac:dyDescent="0.2"/>
    <row r="52" s="40" customFormat="1" x14ac:dyDescent="0.2"/>
    <row r="53" s="40" customFormat="1" x14ac:dyDescent="0.2"/>
    <row r="54" s="40" customFormat="1" x14ac:dyDescent="0.2"/>
    <row r="55" s="40" customFormat="1" x14ac:dyDescent="0.2"/>
    <row r="56" s="40" customFormat="1" x14ac:dyDescent="0.2"/>
    <row r="57" s="40" customFormat="1" x14ac:dyDescent="0.2"/>
    <row r="58" s="40" customFormat="1" x14ac:dyDescent="0.2"/>
    <row r="59" s="40" customFormat="1" x14ac:dyDescent="0.2"/>
    <row r="60" s="40" customFormat="1" x14ac:dyDescent="0.2"/>
    <row r="61" s="40" customFormat="1" x14ac:dyDescent="0.2"/>
    <row r="62" s="40" customFormat="1" x14ac:dyDescent="0.2"/>
    <row r="63" s="40" customFormat="1" x14ac:dyDescent="0.2"/>
    <row r="64" s="40" customFormat="1" x14ac:dyDescent="0.2"/>
    <row r="65" s="40" customFormat="1" x14ac:dyDescent="0.2"/>
    <row r="66" s="40" customFormat="1" x14ac:dyDescent="0.2"/>
    <row r="67" s="40" customFormat="1" x14ac:dyDescent="0.2"/>
    <row r="68" s="40" customFormat="1" x14ac:dyDescent="0.2"/>
    <row r="69" s="40" customFormat="1" x14ac:dyDescent="0.2"/>
    <row r="70" s="40" customFormat="1" x14ac:dyDescent="0.2"/>
    <row r="71" s="40" customFormat="1" x14ac:dyDescent="0.2"/>
    <row r="72" s="40" customFormat="1" x14ac:dyDescent="0.2"/>
    <row r="73" s="40" customFormat="1" x14ac:dyDescent="0.2"/>
    <row r="74" s="40" customFormat="1" x14ac:dyDescent="0.2"/>
    <row r="75" s="40" customFormat="1" x14ac:dyDescent="0.2"/>
    <row r="76" s="40" customFormat="1" x14ac:dyDescent="0.2"/>
    <row r="77" s="40" customFormat="1" x14ac:dyDescent="0.2"/>
    <row r="78" s="40" customFormat="1" x14ac:dyDescent="0.2"/>
    <row r="79" s="40" customFormat="1" x14ac:dyDescent="0.2"/>
    <row r="80" s="40" customFormat="1" x14ac:dyDescent="0.2"/>
    <row r="81" s="40" customFormat="1" x14ac:dyDescent="0.2"/>
    <row r="82" s="40" customFormat="1" x14ac:dyDescent="0.2"/>
    <row r="83" s="40" customFormat="1" x14ac:dyDescent="0.2"/>
    <row r="84" s="40" customFormat="1" x14ac:dyDescent="0.2"/>
    <row r="85" s="40" customFormat="1" x14ac:dyDescent="0.2"/>
    <row r="86" s="40" customFormat="1" x14ac:dyDescent="0.2"/>
    <row r="87" s="40" customFormat="1" x14ac:dyDescent="0.2"/>
    <row r="88" s="40" customFormat="1" x14ac:dyDescent="0.2"/>
    <row r="89" s="40" customFormat="1" x14ac:dyDescent="0.2"/>
    <row r="90" s="40" customFormat="1" x14ac:dyDescent="0.2"/>
    <row r="91" s="40" customFormat="1" x14ac:dyDescent="0.2"/>
    <row r="92" s="40" customFormat="1" x14ac:dyDescent="0.2"/>
    <row r="93" s="40" customFormat="1" x14ac:dyDescent="0.2"/>
    <row r="94" s="40" customFormat="1" x14ac:dyDescent="0.2"/>
    <row r="95" s="40" customFormat="1" x14ac:dyDescent="0.2"/>
    <row r="96" s="40" customFormat="1" x14ac:dyDescent="0.2"/>
    <row r="97" s="40" customFormat="1" x14ac:dyDescent="0.2"/>
    <row r="98" s="40" customFormat="1" x14ac:dyDescent="0.2"/>
    <row r="99" s="40" customFormat="1" x14ac:dyDescent="0.2"/>
    <row r="100" s="40" customFormat="1" x14ac:dyDescent="0.2"/>
    <row r="101" s="40" customFormat="1" x14ac:dyDescent="0.2"/>
    <row r="102" s="40" customFormat="1" x14ac:dyDescent="0.2"/>
    <row r="103" s="40" customFormat="1" x14ac:dyDescent="0.2"/>
    <row r="104" s="40" customFormat="1" x14ac:dyDescent="0.2"/>
    <row r="105" s="40" customFormat="1" x14ac:dyDescent="0.2"/>
    <row r="106" s="40" customFormat="1" x14ac:dyDescent="0.2"/>
    <row r="107" s="40" customFormat="1" x14ac:dyDescent="0.2"/>
    <row r="108" s="40" customFormat="1" x14ac:dyDescent="0.2"/>
    <row r="109" s="40" customFormat="1" x14ac:dyDescent="0.2"/>
    <row r="110" s="40" customFormat="1" x14ac:dyDescent="0.2"/>
    <row r="111" s="40" customFormat="1" x14ac:dyDescent="0.2"/>
    <row r="112" s="40" customFormat="1" x14ac:dyDescent="0.2"/>
    <row r="113" s="40" customFormat="1" x14ac:dyDescent="0.2"/>
    <row r="114" s="40" customFormat="1" x14ac:dyDescent="0.2"/>
    <row r="115" s="40" customFormat="1" x14ac:dyDescent="0.2"/>
    <row r="116" s="40" customFormat="1" x14ac:dyDescent="0.2"/>
    <row r="117" s="40" customFormat="1" x14ac:dyDescent="0.2"/>
    <row r="118" s="40" customFormat="1" x14ac:dyDescent="0.2"/>
    <row r="119" s="40" customFormat="1" x14ac:dyDescent="0.2"/>
    <row r="120" s="40" customFormat="1" x14ac:dyDescent="0.2"/>
    <row r="121" s="40" customFormat="1" x14ac:dyDescent="0.2"/>
    <row r="122" s="40" customFormat="1" x14ac:dyDescent="0.2"/>
    <row r="123" s="40" customFormat="1" x14ac:dyDescent="0.2"/>
    <row r="124" s="40" customFormat="1" x14ac:dyDescent="0.2"/>
    <row r="125" s="40" customFormat="1" x14ac:dyDescent="0.2"/>
    <row r="126" s="40" customFormat="1" x14ac:dyDescent="0.2"/>
    <row r="127" s="40" customFormat="1" x14ac:dyDescent="0.2"/>
    <row r="128" s="40" customFormat="1" x14ac:dyDescent="0.2"/>
    <row r="129" s="40" customFormat="1" x14ac:dyDescent="0.2"/>
    <row r="130" s="40" customFormat="1" x14ac:dyDescent="0.2"/>
    <row r="131" s="40" customFormat="1" x14ac:dyDescent="0.2"/>
    <row r="132" s="40" customFormat="1" x14ac:dyDescent="0.2"/>
    <row r="133" s="40" customFormat="1" x14ac:dyDescent="0.2"/>
    <row r="134" s="40" customFormat="1" x14ac:dyDescent="0.2"/>
    <row r="135" s="40" customFormat="1" x14ac:dyDescent="0.2"/>
    <row r="136" s="40" customFormat="1" x14ac:dyDescent="0.2"/>
    <row r="137" s="40" customFormat="1" x14ac:dyDescent="0.2"/>
    <row r="138" s="40" customFormat="1" x14ac:dyDescent="0.2"/>
    <row r="139" s="40" customFormat="1" x14ac:dyDescent="0.2"/>
    <row r="140" s="40" customFormat="1" x14ac:dyDescent="0.2"/>
    <row r="141" s="40" customFormat="1" x14ac:dyDescent="0.2"/>
    <row r="142" s="40" customFormat="1" x14ac:dyDescent="0.2"/>
    <row r="143" s="40" customFormat="1" x14ac:dyDescent="0.2"/>
    <row r="144" s="40" customFormat="1" x14ac:dyDescent="0.2"/>
    <row r="145" s="40" customFormat="1" x14ac:dyDescent="0.2"/>
    <row r="146" s="40" customFormat="1" x14ac:dyDescent="0.2"/>
    <row r="147" s="40" customFormat="1" x14ac:dyDescent="0.2"/>
    <row r="148" s="40" customFormat="1" x14ac:dyDescent="0.2"/>
    <row r="149" s="40" customFormat="1" x14ac:dyDescent="0.2"/>
    <row r="150" s="40" customFormat="1" x14ac:dyDescent="0.2"/>
    <row r="151" s="40" customFormat="1" x14ac:dyDescent="0.2"/>
    <row r="152" s="40" customFormat="1" x14ac:dyDescent="0.2"/>
    <row r="153" s="40" customFormat="1" x14ac:dyDescent="0.2"/>
    <row r="154" s="40" customFormat="1" x14ac:dyDescent="0.2"/>
    <row r="155" s="40" customFormat="1" x14ac:dyDescent="0.2"/>
    <row r="156" s="40" customFormat="1" x14ac:dyDescent="0.2"/>
    <row r="157" s="40" customFormat="1" x14ac:dyDescent="0.2"/>
    <row r="158" s="40" customFormat="1" x14ac:dyDescent="0.2"/>
    <row r="159" s="40" customFormat="1" x14ac:dyDescent="0.2"/>
    <row r="160" s="40" customFormat="1" x14ac:dyDescent="0.2"/>
    <row r="161" s="40" customFormat="1" x14ac:dyDescent="0.2"/>
    <row r="162" s="40" customFormat="1" x14ac:dyDescent="0.2"/>
    <row r="163" s="40" customFormat="1" x14ac:dyDescent="0.2"/>
    <row r="164" s="40" customFormat="1" x14ac:dyDescent="0.2"/>
    <row r="165" s="40" customFormat="1" x14ac:dyDescent="0.2"/>
    <row r="166" s="40" customFormat="1" x14ac:dyDescent="0.2"/>
    <row r="167" s="40" customFormat="1" x14ac:dyDescent="0.2"/>
    <row r="168" s="40" customFormat="1" x14ac:dyDescent="0.2"/>
    <row r="169" s="40" customFormat="1" x14ac:dyDescent="0.2"/>
    <row r="170" s="40" customFormat="1" x14ac:dyDescent="0.2"/>
    <row r="171" s="40" customFormat="1" x14ac:dyDescent="0.2"/>
    <row r="172" s="40" customFormat="1" x14ac:dyDescent="0.2"/>
    <row r="173" s="40" customFormat="1" x14ac:dyDescent="0.2"/>
    <row r="174" s="40" customFormat="1" x14ac:dyDescent="0.2"/>
    <row r="175" s="40" customFormat="1" x14ac:dyDescent="0.2"/>
    <row r="176" s="40" customFormat="1" x14ac:dyDescent="0.2"/>
    <row r="177" s="40" customFormat="1" x14ac:dyDescent="0.2"/>
    <row r="178" s="40" customFormat="1" x14ac:dyDescent="0.2"/>
    <row r="179" s="40" customFormat="1" x14ac:dyDescent="0.2"/>
    <row r="180" s="40" customFormat="1" x14ac:dyDescent="0.2"/>
    <row r="181" s="40" customFormat="1" x14ac:dyDescent="0.2"/>
    <row r="182" s="40" customFormat="1" x14ac:dyDescent="0.2"/>
    <row r="183" s="40" customFormat="1" x14ac:dyDescent="0.2"/>
    <row r="184" s="40" customFormat="1" x14ac:dyDescent="0.2"/>
    <row r="185" s="40" customFormat="1" x14ac:dyDescent="0.2"/>
    <row r="186" s="40" customFormat="1" x14ac:dyDescent="0.2"/>
    <row r="187" s="40" customFormat="1" x14ac:dyDescent="0.2"/>
    <row r="188" s="40" customFormat="1" x14ac:dyDescent="0.2"/>
    <row r="189" s="40" customFormat="1" x14ac:dyDescent="0.2"/>
    <row r="190" s="40" customFormat="1" x14ac:dyDescent="0.2"/>
    <row r="191" s="40" customFormat="1" x14ac:dyDescent="0.2"/>
    <row r="192" s="40" customFormat="1" x14ac:dyDescent="0.2"/>
    <row r="193" s="40" customFormat="1" x14ac:dyDescent="0.2"/>
    <row r="194" s="40" customFormat="1" x14ac:dyDescent="0.2"/>
    <row r="195" s="40" customFormat="1" x14ac:dyDescent="0.2"/>
    <row r="196" s="40" customFormat="1" x14ac:dyDescent="0.2"/>
    <row r="197" s="40" customFormat="1" x14ac:dyDescent="0.2"/>
    <row r="198" s="40" customFormat="1" x14ac:dyDescent="0.2"/>
    <row r="199" s="40" customFormat="1" x14ac:dyDescent="0.2"/>
    <row r="200" s="40" customFormat="1" x14ac:dyDescent="0.2"/>
    <row r="201" s="40" customFormat="1" x14ac:dyDescent="0.2"/>
    <row r="202" s="40" customFormat="1" x14ac:dyDescent="0.2"/>
    <row r="203" s="40" customFormat="1" x14ac:dyDescent="0.2"/>
    <row r="204" s="40" customFormat="1" x14ac:dyDescent="0.2"/>
    <row r="205" s="40" customFormat="1" x14ac:dyDescent="0.2"/>
    <row r="206" s="40" customFormat="1" x14ac:dyDescent="0.2"/>
    <row r="207" s="40" customFormat="1" x14ac:dyDescent="0.2"/>
    <row r="208" s="40" customFormat="1" x14ac:dyDescent="0.2"/>
    <row r="209" s="40" customFormat="1" x14ac:dyDescent="0.2"/>
    <row r="210" s="40" customFormat="1" x14ac:dyDescent="0.2"/>
    <row r="211" s="40" customFormat="1" x14ac:dyDescent="0.2"/>
    <row r="212" s="40" customFormat="1" x14ac:dyDescent="0.2"/>
    <row r="213" s="40" customFormat="1" x14ac:dyDescent="0.2"/>
    <row r="214" s="40" customFormat="1" x14ac:dyDescent="0.2"/>
    <row r="215" s="40" customFormat="1" x14ac:dyDescent="0.2"/>
    <row r="216" s="40" customFormat="1" x14ac:dyDescent="0.2"/>
    <row r="217" s="40" customFormat="1" x14ac:dyDescent="0.2"/>
    <row r="218" s="40" customFormat="1" x14ac:dyDescent="0.2"/>
    <row r="219" s="40" customFormat="1" x14ac:dyDescent="0.2"/>
    <row r="220" s="40" customFormat="1" x14ac:dyDescent="0.2"/>
    <row r="221" s="40" customFormat="1" x14ac:dyDescent="0.2"/>
    <row r="222" s="40" customFormat="1" x14ac:dyDescent="0.2"/>
    <row r="223" s="40" customFormat="1" x14ac:dyDescent="0.2"/>
    <row r="224" s="40" customFormat="1" x14ac:dyDescent="0.2"/>
    <row r="225" s="40" customFormat="1" x14ac:dyDescent="0.2"/>
    <row r="226" s="40" customFormat="1" x14ac:dyDescent="0.2"/>
    <row r="227" s="40" customFormat="1" x14ac:dyDescent="0.2"/>
    <row r="228" s="40" customFormat="1" x14ac:dyDescent="0.2"/>
    <row r="229" s="40" customFormat="1" x14ac:dyDescent="0.2"/>
    <row r="230" s="40" customFormat="1" x14ac:dyDescent="0.2"/>
    <row r="231" s="40" customFormat="1" x14ac:dyDescent="0.2"/>
    <row r="232" s="40" customFormat="1" x14ac:dyDescent="0.2"/>
    <row r="233" s="40" customFormat="1" x14ac:dyDescent="0.2"/>
    <row r="234" s="40" customFormat="1" x14ac:dyDescent="0.2"/>
    <row r="235" s="40" customFormat="1" x14ac:dyDescent="0.2"/>
    <row r="236" s="40" customFormat="1" x14ac:dyDescent="0.2"/>
    <row r="237" s="40" customFormat="1" x14ac:dyDescent="0.2"/>
    <row r="238" s="40" customFormat="1" x14ac:dyDescent="0.2"/>
    <row r="239" s="40" customFormat="1" x14ac:dyDescent="0.2"/>
    <row r="240" s="40" customFormat="1" x14ac:dyDescent="0.2"/>
    <row r="241" s="40" customFormat="1" x14ac:dyDescent="0.2"/>
    <row r="242" s="40" customFormat="1" x14ac:dyDescent="0.2"/>
    <row r="243" s="40" customFormat="1" x14ac:dyDescent="0.2"/>
    <row r="244" s="40" customFormat="1" x14ac:dyDescent="0.2"/>
    <row r="245" s="40" customFormat="1" x14ac:dyDescent="0.2"/>
    <row r="246" s="40" customFormat="1" x14ac:dyDescent="0.2"/>
    <row r="247" s="40" customFormat="1" x14ac:dyDescent="0.2"/>
    <row r="248" s="40" customFormat="1" x14ac:dyDescent="0.2"/>
    <row r="249" s="40" customFormat="1" x14ac:dyDescent="0.2"/>
    <row r="250" s="40" customFormat="1" x14ac:dyDescent="0.2"/>
    <row r="251" s="40" customFormat="1" x14ac:dyDescent="0.2"/>
    <row r="252" s="40" customFormat="1" x14ac:dyDescent="0.2"/>
    <row r="253" s="40" customFormat="1" x14ac:dyDescent="0.2"/>
    <row r="254" s="40" customFormat="1" x14ac:dyDescent="0.2"/>
    <row r="255" s="40" customFormat="1" x14ac:dyDescent="0.2"/>
    <row r="256" s="40" customFormat="1" x14ac:dyDescent="0.2"/>
    <row r="257" s="40" customFormat="1" x14ac:dyDescent="0.2"/>
    <row r="258" s="40" customFormat="1" x14ac:dyDescent="0.2"/>
    <row r="259" s="40" customFormat="1" x14ac:dyDescent="0.2"/>
    <row r="260" s="40" customFormat="1" x14ac:dyDescent="0.2"/>
    <row r="261" s="40" customFormat="1" x14ac:dyDescent="0.2"/>
    <row r="262" s="40" customFormat="1" x14ac:dyDescent="0.2"/>
    <row r="263" s="40" customFormat="1" x14ac:dyDescent="0.2"/>
    <row r="264" s="40" customFormat="1" x14ac:dyDescent="0.2"/>
    <row r="265" s="40" customFormat="1" x14ac:dyDescent="0.2"/>
    <row r="266" s="40" customFormat="1" x14ac:dyDescent="0.2"/>
    <row r="267" s="40" customFormat="1" x14ac:dyDescent="0.2"/>
    <row r="268" s="40" customFormat="1" x14ac:dyDescent="0.2"/>
    <row r="269" s="40" customFormat="1" x14ac:dyDescent="0.2"/>
    <row r="270" s="40" customFormat="1" x14ac:dyDescent="0.2"/>
    <row r="271" s="40" customFormat="1" x14ac:dyDescent="0.2"/>
    <row r="272" s="40" customFormat="1" x14ac:dyDescent="0.2"/>
    <row r="273" s="40" customFormat="1" x14ac:dyDescent="0.2"/>
    <row r="274" s="40" customFormat="1" x14ac:dyDescent="0.2"/>
    <row r="275" s="40" customFormat="1" x14ac:dyDescent="0.2"/>
    <row r="276" s="40" customFormat="1" x14ac:dyDescent="0.2"/>
    <row r="277" s="40" customFormat="1" x14ac:dyDescent="0.2"/>
    <row r="278" s="40" customFormat="1" x14ac:dyDescent="0.2"/>
    <row r="279" s="40" customFormat="1" x14ac:dyDescent="0.2"/>
    <row r="280" s="40" customFormat="1" x14ac:dyDescent="0.2"/>
    <row r="281" s="40" customFormat="1" x14ac:dyDescent="0.2"/>
    <row r="282" s="40" customFormat="1" x14ac:dyDescent="0.2"/>
    <row r="283" s="40" customFormat="1" x14ac:dyDescent="0.2"/>
    <row r="284" s="40" customFormat="1" x14ac:dyDescent="0.2"/>
    <row r="285" s="40" customFormat="1" x14ac:dyDescent="0.2"/>
    <row r="286" s="40" customFormat="1" x14ac:dyDescent="0.2"/>
    <row r="287" s="40" customFormat="1" x14ac:dyDescent="0.2"/>
    <row r="288" s="40" customFormat="1" x14ac:dyDescent="0.2"/>
    <row r="289" s="40" customFormat="1" x14ac:dyDescent="0.2"/>
    <row r="290" s="40" customFormat="1" x14ac:dyDescent="0.2"/>
    <row r="291" s="40" customFormat="1" x14ac:dyDescent="0.2"/>
    <row r="292" s="40" customFormat="1" x14ac:dyDescent="0.2"/>
    <row r="293" s="40" customFormat="1" x14ac:dyDescent="0.2"/>
    <row r="294" s="40" customFormat="1" x14ac:dyDescent="0.2"/>
    <row r="295" s="40" customFormat="1" x14ac:dyDescent="0.2"/>
    <row r="296" s="40" customFormat="1" x14ac:dyDescent="0.2"/>
    <row r="297" s="40" customFormat="1" x14ac:dyDescent="0.2"/>
    <row r="298" s="40" customFormat="1" x14ac:dyDescent="0.2"/>
    <row r="299" s="40" customFormat="1" x14ac:dyDescent="0.2"/>
    <row r="300" s="40" customFormat="1" x14ac:dyDescent="0.2"/>
    <row r="301" s="40" customFormat="1" x14ac:dyDescent="0.2"/>
    <row r="302" s="40" customFormat="1" x14ac:dyDescent="0.2"/>
    <row r="303" s="40" customFormat="1" x14ac:dyDescent="0.2"/>
    <row r="304" s="40" customFormat="1" x14ac:dyDescent="0.2"/>
    <row r="305" s="40" customFormat="1" x14ac:dyDescent="0.2"/>
    <row r="306" s="40" customFormat="1" x14ac:dyDescent="0.2"/>
    <row r="307" s="40" customFormat="1" x14ac:dyDescent="0.2"/>
    <row r="308" s="40" customFormat="1" x14ac:dyDescent="0.2"/>
    <row r="309" s="40" customFormat="1" x14ac:dyDescent="0.2"/>
    <row r="310" s="40" customFormat="1" x14ac:dyDescent="0.2"/>
    <row r="311" s="40" customFormat="1" x14ac:dyDescent="0.2"/>
    <row r="312" s="40" customFormat="1" x14ac:dyDescent="0.2"/>
    <row r="313" s="40" customFormat="1" x14ac:dyDescent="0.2"/>
    <row r="314" s="40" customFormat="1" x14ac:dyDescent="0.2"/>
    <row r="315" s="40" customFormat="1" x14ac:dyDescent="0.2"/>
    <row r="316" s="40" customFormat="1" x14ac:dyDescent="0.2"/>
  </sheetData>
  <mergeCells count="1">
    <mergeCell ref="B1:F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Portada</vt:lpstr>
      <vt:lpstr>Léame</vt:lpstr>
      <vt:lpstr>Plan de acción</vt:lpstr>
      <vt:lpstr>Temporalidad</vt:lpstr>
      <vt:lpstr>Responsables</vt:lpstr>
      <vt:lpstr>$Preoperativa</vt:lpstr>
      <vt:lpstr>$Operativo</vt:lpstr>
      <vt:lpstr>$Mantenimiento</vt:lpstr>
      <vt:lpstr>$S&amp;E</vt:lpstr>
      <vt:lpstr>Plan de compra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Cristian Alexander Moreno Meneses</cp:lastModifiedBy>
  <cp:revision/>
  <dcterms:created xsi:type="dcterms:W3CDTF">2022-01-28T00:53:03Z</dcterms:created>
  <dcterms:modified xsi:type="dcterms:W3CDTF">2022-04-02T17:14:02Z</dcterms:modified>
  <cp:category/>
  <cp:contentStatus/>
</cp:coreProperties>
</file>