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DCRE\Contratos TNC\Revisiones para cuarta entrega\Cuarta entrega\Restauración de la conectividad del paisaje agropecuario\Planificación\"/>
    </mc:Choice>
  </mc:AlternateContent>
  <xr:revisionPtr revIDLastSave="0" documentId="13_ncr:1_{EB6465D7-1EED-4848-9985-DE7FA2E2A4A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ortada" sheetId="5" r:id="rId1"/>
    <sheet name="Léame" sheetId="7" r:id="rId2"/>
    <sheet name="Plan de acción" sheetId="1" r:id="rId3"/>
    <sheet name="Temporalidad" sheetId="10" r:id="rId4"/>
    <sheet name="Responsables" sheetId="6" r:id="rId5"/>
    <sheet name="$Preoperativa" sheetId="4" r:id="rId6"/>
    <sheet name="$Operativo" sheetId="3" r:id="rId7"/>
    <sheet name="$Mantenimiento" sheetId="9" r:id="rId8"/>
    <sheet name="$S&amp;E" sheetId="12" r:id="rId9"/>
    <sheet name="Plan de compra" sheetId="8" r:id="rId10"/>
  </sheets>
  <externalReferences>
    <externalReference r:id="rId1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5" i="9" l="1"/>
  <c r="F143" i="9"/>
  <c r="F138" i="9"/>
  <c r="F137" i="9"/>
  <c r="F139" i="9" s="1"/>
  <c r="D135" i="9"/>
  <c r="F134" i="9"/>
  <c r="F133" i="9"/>
  <c r="F132" i="9"/>
  <c r="F131" i="9"/>
  <c r="F130" i="9"/>
  <c r="F124" i="9"/>
  <c r="F122" i="9"/>
  <c r="F117" i="9"/>
  <c r="D116" i="9"/>
  <c r="F116" i="9" s="1"/>
  <c r="F115" i="9"/>
  <c r="D113" i="9"/>
  <c r="F112" i="9"/>
  <c r="F111" i="9"/>
  <c r="F110" i="9"/>
  <c r="F109" i="9"/>
  <c r="F95" i="9"/>
  <c r="G95" i="9" s="1"/>
  <c r="F94" i="9"/>
  <c r="G94" i="9" s="1"/>
  <c r="G90" i="9"/>
  <c r="F90" i="9"/>
  <c r="E89" i="9"/>
  <c r="F89" i="9" s="1"/>
  <c r="G89" i="9" s="1"/>
  <c r="D89" i="9"/>
  <c r="B89" i="9"/>
  <c r="C89" i="9" s="1"/>
  <c r="E88" i="9"/>
  <c r="D88" i="9"/>
  <c r="F88" i="9" s="1"/>
  <c r="G88" i="9" s="1"/>
  <c r="B88" i="9"/>
  <c r="C88" i="9" s="1"/>
  <c r="E87" i="9"/>
  <c r="D87" i="9"/>
  <c r="B87" i="9"/>
  <c r="C87" i="9" s="1"/>
  <c r="E86" i="9"/>
  <c r="D86" i="9"/>
  <c r="B86" i="9"/>
  <c r="C86" i="9" s="1"/>
  <c r="E85" i="9"/>
  <c r="D85" i="9"/>
  <c r="F85" i="9" s="1"/>
  <c r="G85" i="9" s="1"/>
  <c r="B85" i="9"/>
  <c r="C85" i="9" s="1"/>
  <c r="E84" i="9"/>
  <c r="F84" i="9" s="1"/>
  <c r="G84" i="9" s="1"/>
  <c r="B84" i="9"/>
  <c r="C84" i="9" s="1"/>
  <c r="E83" i="9"/>
  <c r="D83" i="9"/>
  <c r="F82" i="9"/>
  <c r="G82" i="9" s="1"/>
  <c r="F81" i="9"/>
  <c r="G81" i="9" s="1"/>
  <c r="F80" i="9"/>
  <c r="G80" i="9" s="1"/>
  <c r="G79" i="9"/>
  <c r="F79" i="9"/>
  <c r="D77" i="9"/>
  <c r="F76" i="9"/>
  <c r="G76" i="9" s="1"/>
  <c r="F75" i="9"/>
  <c r="G75" i="9" s="1"/>
  <c r="F74" i="9"/>
  <c r="G74" i="9" s="1"/>
  <c r="F73" i="9"/>
  <c r="G73" i="9" s="1"/>
  <c r="F72" i="9"/>
  <c r="G72" i="9" s="1"/>
  <c r="F71" i="9"/>
  <c r="G71" i="9" s="1"/>
  <c r="F70" i="9"/>
  <c r="G70" i="9" s="1"/>
  <c r="F69" i="9"/>
  <c r="G69" i="9" s="1"/>
  <c r="F68" i="9"/>
  <c r="G68" i="9" s="1"/>
  <c r="F67" i="9"/>
  <c r="G67" i="9" s="1"/>
  <c r="F66" i="9"/>
  <c r="G66" i="9" s="1"/>
  <c r="F65" i="9"/>
  <c r="G65" i="9" s="1"/>
  <c r="F64" i="9"/>
  <c r="G64" i="9" s="1"/>
  <c r="F63" i="9"/>
  <c r="E46" i="9"/>
  <c r="F46" i="9" s="1"/>
  <c r="E45" i="9"/>
  <c r="F45" i="9" s="1"/>
  <c r="E41" i="9"/>
  <c r="F41" i="9" s="1"/>
  <c r="E40" i="9"/>
  <c r="F40" i="9" s="1"/>
  <c r="C37" i="9"/>
  <c r="E32" i="9"/>
  <c r="E33" i="9" s="1"/>
  <c r="E34" i="9" s="1"/>
  <c r="F31" i="9"/>
  <c r="G21" i="4"/>
  <c r="F168" i="3"/>
  <c r="F166" i="3"/>
  <c r="F161" i="3"/>
  <c r="F160" i="3"/>
  <c r="F162" i="3" s="1"/>
  <c r="D158" i="3"/>
  <c r="F157" i="3"/>
  <c r="F156" i="3"/>
  <c r="F155" i="3"/>
  <c r="F154" i="3"/>
  <c r="F153" i="3"/>
  <c r="F147" i="3"/>
  <c r="F145" i="3"/>
  <c r="F140" i="3"/>
  <c r="D139" i="3"/>
  <c r="F139" i="3" s="1"/>
  <c r="F138" i="3"/>
  <c r="F141" i="3" s="1"/>
  <c r="D136" i="3"/>
  <c r="F135" i="3"/>
  <c r="F136" i="3" s="1"/>
  <c r="F134" i="3"/>
  <c r="F133" i="3"/>
  <c r="F132" i="3"/>
  <c r="F87" i="9" l="1"/>
  <c r="G87" i="9" s="1"/>
  <c r="F158" i="3"/>
  <c r="F113" i="9"/>
  <c r="F125" i="9" s="1"/>
  <c r="F32" i="9"/>
  <c r="F86" i="9"/>
  <c r="G86" i="9" s="1"/>
  <c r="F83" i="9"/>
  <c r="G83" i="9" s="1"/>
  <c r="G91" i="9" s="1"/>
  <c r="F77" i="9"/>
  <c r="F135" i="9"/>
  <c r="F146" i="9" s="1"/>
  <c r="F47" i="9"/>
  <c r="F50" i="9" s="1"/>
  <c r="F118" i="9"/>
  <c r="F91" i="9"/>
  <c r="F34" i="9"/>
  <c r="E35" i="9"/>
  <c r="F35" i="9" s="1"/>
  <c r="G63" i="9"/>
  <c r="G77" i="9" s="1"/>
  <c r="F33" i="9"/>
  <c r="F169" i="3"/>
  <c r="F163" i="3"/>
  <c r="F142" i="3"/>
  <c r="F148" i="3"/>
  <c r="F117" i="3"/>
  <c r="G117" i="3" s="1"/>
  <c r="F116" i="3"/>
  <c r="G116" i="3" s="1"/>
  <c r="F140" i="9" l="1"/>
  <c r="F119" i="9"/>
  <c r="F123" i="9" s="1"/>
  <c r="F126" i="9" s="1"/>
  <c r="F127" i="9" s="1"/>
  <c r="F92" i="9"/>
  <c r="F96" i="9" s="1"/>
  <c r="F97" i="9" s="1"/>
  <c r="F98" i="9" s="1"/>
  <c r="F37" i="9"/>
  <c r="F49" i="9" s="1"/>
  <c r="F51" i="9" s="1"/>
  <c r="F52" i="9" s="1"/>
  <c r="F54" i="9" s="1"/>
  <c r="G92" i="9"/>
  <c r="F144" i="9"/>
  <c r="F147" i="9" s="1"/>
  <c r="F148" i="9" s="1"/>
  <c r="F146" i="3"/>
  <c r="F149" i="3" s="1"/>
  <c r="F150" i="3" s="1"/>
  <c r="F167" i="3"/>
  <c r="F170" i="3" s="1"/>
  <c r="F171" i="3" s="1"/>
  <c r="C35" i="6"/>
  <c r="C34" i="6"/>
  <c r="C33" i="6"/>
  <c r="C32" i="6"/>
  <c r="C31" i="6"/>
  <c r="C30" i="6"/>
  <c r="C28" i="6"/>
  <c r="C27" i="6"/>
  <c r="C26" i="6"/>
  <c r="C25" i="6"/>
  <c r="F10" i="6"/>
  <c r="F9" i="6"/>
  <c r="F8" i="6"/>
  <c r="F7" i="6"/>
  <c r="F5" i="6"/>
  <c r="F6" i="6"/>
  <c r="F112" i="3"/>
  <c r="G112" i="3"/>
  <c r="E111" i="3"/>
  <c r="D111" i="3"/>
  <c r="B111" i="3"/>
  <c r="C111" i="3" s="1"/>
  <c r="E110" i="3"/>
  <c r="F110" i="3" s="1"/>
  <c r="G110" i="3" s="1"/>
  <c r="D110" i="3"/>
  <c r="B110" i="3"/>
  <c r="C110" i="3" s="1"/>
  <c r="E109" i="3"/>
  <c r="D109" i="3"/>
  <c r="B109" i="3"/>
  <c r="C109" i="3" s="1"/>
  <c r="E108" i="3"/>
  <c r="D108" i="3"/>
  <c r="F108" i="3" s="1"/>
  <c r="G108" i="3" s="1"/>
  <c r="B108" i="3"/>
  <c r="C108" i="3" s="1"/>
  <c r="E107" i="3"/>
  <c r="D107" i="3"/>
  <c r="F107" i="3" s="1"/>
  <c r="G107" i="3" s="1"/>
  <c r="B107" i="3"/>
  <c r="C107" i="3" s="1"/>
  <c r="E106" i="3"/>
  <c r="F106" i="3" s="1"/>
  <c r="G106" i="3" s="1"/>
  <c r="B106" i="3"/>
  <c r="C106" i="3" s="1"/>
  <c r="E105" i="3"/>
  <c r="D105" i="3"/>
  <c r="F104" i="3"/>
  <c r="G104" i="3" s="1"/>
  <c r="F102" i="3"/>
  <c r="G102" i="3" s="1"/>
  <c r="D99" i="3"/>
  <c r="F98" i="3"/>
  <c r="G98" i="3" s="1"/>
  <c r="F97" i="3"/>
  <c r="G97" i="3" s="1"/>
  <c r="F96" i="3"/>
  <c r="G96" i="3" s="1"/>
  <c r="F95" i="3"/>
  <c r="G95" i="3" s="1"/>
  <c r="F94" i="3"/>
  <c r="G94" i="3" s="1"/>
  <c r="F93" i="3"/>
  <c r="G93" i="3" s="1"/>
  <c r="F92" i="3"/>
  <c r="G92" i="3" s="1"/>
  <c r="F91" i="3"/>
  <c r="G91" i="3" s="1"/>
  <c r="F90" i="3"/>
  <c r="G90" i="3" s="1"/>
  <c r="F89" i="3"/>
  <c r="G89" i="3" s="1"/>
  <c r="F88" i="3"/>
  <c r="G88" i="3" s="1"/>
  <c r="F87" i="3"/>
  <c r="G87" i="3" s="1"/>
  <c r="F86" i="3"/>
  <c r="G86" i="3" s="1"/>
  <c r="F85" i="3"/>
  <c r="F109" i="3" l="1"/>
  <c r="G109" i="3" s="1"/>
  <c r="F111" i="3"/>
  <c r="G111" i="3" s="1"/>
  <c r="F149" i="9"/>
  <c r="G96" i="9"/>
  <c r="G97" i="9" s="1"/>
  <c r="G98" i="9" s="1"/>
  <c r="F172" i="3"/>
  <c r="F105" i="3"/>
  <c r="G105" i="3" s="1"/>
  <c r="F101" i="3"/>
  <c r="F103" i="3"/>
  <c r="G103" i="3" s="1"/>
  <c r="F99" i="3"/>
  <c r="G85" i="3"/>
  <c r="G99" i="3" s="1"/>
  <c r="F113" i="3"/>
  <c r="G101" i="3"/>
  <c r="G113" i="3" s="1"/>
  <c r="G114" i="3" l="1"/>
  <c r="F114" i="3"/>
  <c r="F118" i="3" l="1"/>
  <c r="F119" i="3" s="1"/>
  <c r="F120" i="3" s="1"/>
  <c r="G118" i="3"/>
  <c r="G119" i="3" s="1"/>
  <c r="G120" i="3" s="1"/>
  <c r="F19" i="9" l="1"/>
  <c r="F13" i="9"/>
  <c r="F12" i="9"/>
  <c r="D10" i="9"/>
  <c r="F9" i="9"/>
  <c r="F8" i="9"/>
  <c r="F7" i="9"/>
  <c r="F6" i="9"/>
  <c r="F5" i="9"/>
  <c r="G78" i="3"/>
  <c r="G77" i="3"/>
  <c r="G76" i="3"/>
  <c r="G75" i="3"/>
  <c r="G74" i="3"/>
  <c r="G73" i="3"/>
  <c r="G70" i="3"/>
  <c r="G69" i="3"/>
  <c r="G68" i="3"/>
  <c r="G67" i="3"/>
  <c r="G66" i="3"/>
  <c r="E50" i="3"/>
  <c r="F50" i="3" s="1"/>
  <c r="E49" i="3"/>
  <c r="F49" i="3" s="1"/>
  <c r="E45" i="3"/>
  <c r="F45" i="3" s="1"/>
  <c r="E44" i="3"/>
  <c r="F44" i="3" s="1"/>
  <c r="C41" i="3"/>
  <c r="E36" i="3"/>
  <c r="E37" i="3" s="1"/>
  <c r="F35" i="3"/>
  <c r="F24" i="3"/>
  <c r="F19" i="3"/>
  <c r="F18" i="3"/>
  <c r="D17" i="3"/>
  <c r="F17" i="3" s="1"/>
  <c r="F16" i="3"/>
  <c r="D14" i="3"/>
  <c r="F13" i="3"/>
  <c r="F12" i="3"/>
  <c r="F11" i="3"/>
  <c r="F10" i="3"/>
  <c r="D42" i="6"/>
  <c r="C42" i="6"/>
  <c r="C29" i="6"/>
  <c r="B29" i="6"/>
  <c r="C24" i="6"/>
  <c r="D21" i="6"/>
  <c r="C36" i="6" s="1"/>
  <c r="F15" i="9" l="1"/>
  <c r="C38" i="6"/>
  <c r="B36" i="6"/>
  <c r="B38" i="6" s="1"/>
  <c r="G79" i="3"/>
  <c r="F10" i="9"/>
  <c r="F21" i="9" s="1"/>
  <c r="E42" i="6"/>
  <c r="G71" i="3"/>
  <c r="F14" i="3"/>
  <c r="F26" i="3" s="1"/>
  <c r="F51" i="3"/>
  <c r="F54" i="3" s="1"/>
  <c r="E38" i="3"/>
  <c r="F37" i="3"/>
  <c r="F36" i="3"/>
  <c r="F20" i="3"/>
  <c r="F16" i="9" l="1"/>
  <c r="F21" i="3"/>
  <c r="E25" i="3" s="1"/>
  <c r="F25" i="3" s="1"/>
  <c r="F27" i="3" s="1"/>
  <c r="F28" i="3" s="1"/>
  <c r="F20" i="9"/>
  <c r="F22" i="9" s="1"/>
  <c r="F23" i="9" s="1"/>
  <c r="F24" i="9" s="1"/>
  <c r="F38" i="3"/>
  <c r="E39" i="3"/>
  <c r="F39" i="3" s="1"/>
  <c r="F41" i="3" l="1"/>
  <c r="F53" i="3" s="1"/>
  <c r="F55" i="3" s="1"/>
  <c r="F56" i="3" s="1"/>
  <c r="F58" i="3" s="1"/>
  <c r="F4" i="6" l="1"/>
  <c r="F3" i="6"/>
  <c r="G8" i="4"/>
  <c r="G9" i="4"/>
  <c r="G10" i="4"/>
  <c r="G11" i="4"/>
  <c r="G12" i="4"/>
  <c r="G7" i="4"/>
  <c r="G26" i="4"/>
  <c r="G25" i="4" l="1"/>
  <c r="G24" i="4"/>
  <c r="G23" i="4"/>
  <c r="G22" i="4"/>
  <c r="G20" i="4"/>
  <c r="G19" i="4"/>
  <c r="G17" i="4"/>
  <c r="G32" i="4" l="1"/>
  <c r="G33" i="4" s="1"/>
  <c r="G34" i="4" l="1"/>
  <c r="G35" i="4" s="1"/>
  <c r="G36" i="4" l="1"/>
  <c r="G3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Tipo de personal: personas requeridas para la ejecución del proyecto ya sean calificadas, semicalificadas y no calificadas.
</t>
        </r>
      </text>
    </comment>
    <comment ref="B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Cantidad: número de personas requeridas por tipo de personal, para el cumplimiento de los objetivos</t>
        </r>
      </text>
    </comment>
    <comment ref="D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Tiempo: cantidad de tiempo en el que debe estar involucrado el equipo de trabajo (meses, semanas, días)
</t>
        </r>
      </text>
    </comment>
    <comment ref="E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Costos de Personal: incluye salarios y prestaciones sociales, en este item se debe diferenciar el tipo de contratación: contrato laboral o prestación de servicios.
Los valores unitarios son establecidos por el proyecto y los recursos que se dispongan</t>
        </r>
      </text>
    </comment>
    <comment ref="F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Obtener este valor, seguir fórmula de cálculo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tipo de personal están relacionadas y descritas en la pestaña de responsables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Alejandro Guauque Diaz</author>
  </authors>
  <commentList>
    <comment ref="D11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German Romero Quintero:</t>
        </r>
        <r>
          <rPr>
            <sz val="9"/>
            <color indexed="81"/>
            <rFont val="Tahoma"/>
            <family val="2"/>
          </rPr>
          <t xml:space="preserve">
Hacer un análisis por unidad geomorfológica, se pueden guiar por el mapa de unidades de suelo que tiene el IGAC en su geoportal, o guiarse por criterios técnicos geomorfológicos.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Alejandro Guauque Diaz</author>
  </authors>
  <commentList>
    <comment ref="D90" authorId="0" shapeId="0" xr:uid="{165536A1-22FA-43A3-9D87-7CB4EF72E259}">
      <text>
        <r>
          <rPr>
            <b/>
            <sz val="9"/>
            <color indexed="81"/>
            <rFont val="Tahoma"/>
            <family val="2"/>
          </rPr>
          <t>German Romero Quintero:</t>
        </r>
        <r>
          <rPr>
            <sz val="9"/>
            <color indexed="81"/>
            <rFont val="Tahoma"/>
            <family val="2"/>
          </rPr>
          <t xml:space="preserve">
Hacer un análisis por unidad geomorfológica, se pueden guiar por el mapa de unidades de suelo que tiene el IGAC en su geoportal, o guiarse por criterios técnicos geomorfológicos.</t>
        </r>
      </text>
    </comment>
  </commentList>
</comments>
</file>

<file path=xl/sharedStrings.xml><?xml version="1.0" encoding="utf-8"?>
<sst xmlns="http://schemas.openxmlformats.org/spreadsheetml/2006/main" count="759" uniqueCount="376">
  <si>
    <t>Leer instrucciones aquí</t>
  </si>
  <si>
    <t>INSTRUCCIONES</t>
  </si>
  <si>
    <r>
      <t xml:space="preserve">En este instrumento se presenta una guía práctica para la organización y proyección de todas las actividades: preoperativas, operativas, de mantenimiento, monitoreo y evaluación de la </t>
    </r>
    <r>
      <rPr>
        <sz val="12"/>
        <rFont val="Arial"/>
        <family val="2"/>
      </rPr>
      <t>SbN de Restauración de la conectividad en el paisaje agropecuario</t>
    </r>
    <r>
      <rPr>
        <sz val="12"/>
        <color theme="1"/>
        <rFont val="Arial"/>
        <family val="2"/>
      </rPr>
      <t>, y se especifican los costos, plan de compras y responsables. Los costos son de referencia y deberán ser actualizados al momento de la planeación presupuestal real</t>
    </r>
  </si>
  <si>
    <t>FASE 1. PREOPERATIVA</t>
  </si>
  <si>
    <t xml:space="preserve">En la fase preoperativa se organizan y proyectan actividades de factibilidad, consulta, caracterización y análisis, entre otras, que contribuyen con el la identificación de la problemática y el conocimiento del sitio donde se implementarán las estrategias y técnicas específicas de la SbN. Cabe aclarar que las costos son de referencia y deberan ser actualizados cada vez que se haga una planeación presupuestal del proyecto. </t>
  </si>
  <si>
    <t>FASE 2. OPERATIVA</t>
  </si>
  <si>
    <t>La fase operativa inicia una vez se han firmado los acuerdos de conservación con las partes interesadas e incluye el desarrollo de las estrategias técnicas y financieras propias de la SbN de Restauración de la conectividad en el paisaje agropecuario.</t>
  </si>
  <si>
    <t xml:space="preserve">FASE 3. MANTENIMIENTO Y MONIOREO </t>
  </si>
  <si>
    <t xml:space="preserve">La fase de mantenimiento y monitoreo se contempla una vez se haya culminado la etapa de implementación y contempla las actividades de inspección, control y manejo de los arreglos, estrategias o intervenciones que integran la SbN de Restauración de la conectividad en el paisaje agropecuario.  </t>
  </si>
  <si>
    <t xml:space="preserve">PLAN DE ACCIÓN </t>
  </si>
  <si>
    <t>La construcción de un plan de acción se realiza con la intención de marcar el rumbo deseado dentro del desarrollo de un proyecto, asociado a la SbN de Restauración de la conectividad en el paisaje agropecuario. Para ello, se deben concretar las actividades necesarias para organizar los trabajo de manera que aumenten los rendimientos y se reduzcan los costos y el esfuerzo. Se propone incluir dentro del plan de acción: Hitos, cronograma, responsables y presupuesto</t>
  </si>
  <si>
    <t>Ver Plan de acción</t>
  </si>
  <si>
    <t xml:space="preserve">HITOS </t>
  </si>
  <si>
    <t>Momento específico que se usa para medir el progreso de un proyecto hasta su objetivo final. Pueden estar formulados a través de indicadores, preguntas orientadoras, listas de chequeo o fechas de inicio, finalización o presentación de resultados</t>
  </si>
  <si>
    <t>RESPONSABLES</t>
  </si>
  <si>
    <t>Los responsables de un proyecto para SbN de Restauración de la conectividad en el paisaje agropecuario es el equipo de trabajo o personal vinculado al proyecto. Para efectos presupuestales debe incluirse variables como:
Tipo de personal: personas requeridas para la ejecución del proyecto ya sean calificadas, semicalificadas y no calificadas.
Cantidad: número de personas requeridas por tipo de personal, para el cumplimiento de los objetivos
Tiempo: cantidad de tiempo en el que debe estar involucrado el equipo de trabajo (meses, semanas, días)
Dedicación: porcentaje de tiempo al que debe estar vinculado el personal  al proyecto
Nota: En el encabezado de las columnas se presentan notas aclaratorias para el diligenciado del formato</t>
  </si>
  <si>
    <t>Ver responsables</t>
  </si>
  <si>
    <t>FECHA DE ENTREGA Y TEMPORALIDAD</t>
  </si>
  <si>
    <t>Dentro del plan de acción se incluyen la columna de fechas, haciendo referencia a cronogramas proyectados para el cumplimiento de la actividad, que a su vez están asociadas a un lapso de tiempo, de corto, mediano y largo plazo (columna de temporalidad).</t>
  </si>
  <si>
    <t>Ver temporalidad</t>
  </si>
  <si>
    <t xml:space="preserve">PRESUPUESTO </t>
  </si>
  <si>
    <r>
      <t xml:space="preserve">El presupuesto hace referencia a los costos proyectados para el desarrollo del proyecto, incluye:
</t>
    </r>
    <r>
      <rPr>
        <b/>
        <sz val="12"/>
        <color theme="1"/>
        <rFont val="Arial"/>
        <family val="2"/>
      </rPr>
      <t xml:space="preserve">Costos de Personal: </t>
    </r>
    <r>
      <rPr>
        <sz val="12"/>
        <color theme="1"/>
        <rFont val="Arial"/>
        <family val="2"/>
      </rPr>
      <t xml:space="preserve">incluye salarios y prestaciones sociales, en este ítem se debe diferenciar el tipo de contratación: contrato laboral o prestación de servicios
</t>
    </r>
    <r>
      <rPr>
        <b/>
        <sz val="12"/>
        <color theme="1"/>
        <rFont val="Arial"/>
        <family val="2"/>
      </rPr>
      <t xml:space="preserve">Costos directos: </t>
    </r>
    <r>
      <rPr>
        <sz val="12"/>
        <color theme="1"/>
        <rFont val="Arial"/>
        <family val="2"/>
      </rPr>
      <t xml:space="preserve">se asocian a recursos financieros que se preveen usar en la ejecución de las actividades del proyecto. Deben incluir gastos de viaje, transporte, materiales, equipos, insumos, dotación.
Costos imprevistos: se asocian a contingencias del proyecto y pueden incluirse dentro A.I.U como un porcentaje
</t>
    </r>
    <r>
      <rPr>
        <b/>
        <sz val="12"/>
        <color theme="1"/>
        <rFont val="Arial"/>
        <family val="2"/>
      </rPr>
      <t xml:space="preserve">A.I.U: </t>
    </r>
    <r>
      <rPr>
        <sz val="12"/>
        <color theme="1"/>
        <rFont val="Arial"/>
        <family val="2"/>
      </rPr>
      <t xml:space="preserve">corresponde con los costos proyectados, para la administración, imprevistos y utilidades
Impuestos: gravámenes proyectados dentro de la ejecución del proyecto.
</t>
    </r>
  </si>
  <si>
    <t>Se presenta un formato a manera de ejemplo para la construcción de un presupuesto pre-operativo</t>
  </si>
  <si>
    <t>Ver presupuestos preoperativo</t>
  </si>
  <si>
    <t>Se presentan ejemplos de presupuestos para la implementación de algunas estrategias y técnicas de la SbN</t>
  </si>
  <si>
    <t>Ver presupuestos operativo</t>
  </si>
  <si>
    <t>Se presenta un formato a manera de ejemplo para la construcción de un presupuesto de mantenimiento, contempla en general, mano de obra e insumos, además, en este ítem es indispensable establecer desde la fase pre operativa la frecuencia anual y a lo largo del desarrollo del proyecto</t>
  </si>
  <si>
    <t>Ver presupuesto de mantenimiento</t>
  </si>
  <si>
    <t>Se presenta un formato a manera de ejemplo para la construcción de un presupuesto de seguimiento y evaluación: en este presupuesto se debe considerar equipo técnico y el tiempo y recursos necesarios para el procediendo de la información</t>
  </si>
  <si>
    <t>Ver presupuesto de S&amp;E</t>
  </si>
  <si>
    <t>PLAN DE COMPRAS</t>
  </si>
  <si>
    <t>El plan de compras es una herramienta que permite definir las necesidades de insumos (Bienes, servicios y obras) para un período de actividades; además, se constituye un elemento que está integrado al presupuesto, al sistema contable – financiero, y al plan de acción del proyecto. Tenga presente, contactar y comparar proveedores y conseguir un trato igualitario con ellos.</t>
  </si>
  <si>
    <t>Ver Plan de compras</t>
  </si>
  <si>
    <t xml:space="preserve">PLAN DE ACCIÓN HITOS Y PRESUPUESTO </t>
  </si>
  <si>
    <t>Regresar instructivo</t>
  </si>
  <si>
    <t>Fase</t>
  </si>
  <si>
    <t>Etapa</t>
  </si>
  <si>
    <t>Actividades</t>
  </si>
  <si>
    <t>Hitos</t>
  </si>
  <si>
    <t>Fecha de entrega</t>
  </si>
  <si>
    <t>Temporalidad</t>
  </si>
  <si>
    <t>Responsables</t>
  </si>
  <si>
    <t>Presupuesto</t>
  </si>
  <si>
    <t>Pre-operativas</t>
  </si>
  <si>
    <t>Preparación</t>
  </si>
  <si>
    <t>Caracterización y análisis del territorio</t>
  </si>
  <si>
    <t>Fecha de inicio del proyecto</t>
  </si>
  <si>
    <t>Corto Plazo</t>
  </si>
  <si>
    <t>Responsables!A1</t>
  </si>
  <si>
    <t>$Preoperativa'!A1</t>
  </si>
  <si>
    <t>Descripción de conflictos, tensiones y desafíos</t>
  </si>
  <si>
    <t>Porcentaje del territorio diagnosticado</t>
  </si>
  <si>
    <t>Revisión de la normativa legal</t>
  </si>
  <si>
    <t>Identificación y Descripción de actores</t>
  </si>
  <si>
    <t>Identificación de fuentes y esquemas de financiación</t>
  </si>
  <si>
    <t>Formulación</t>
  </si>
  <si>
    <t>Delimitar el área</t>
  </si>
  <si>
    <t>Objetivos y metas definidos</t>
  </si>
  <si>
    <t>Definir mecanismos de participación comunitaria</t>
  </si>
  <si>
    <t>Definir Objetivos y metas</t>
  </si>
  <si>
    <t>Valorar beneficios y beneficios</t>
  </si>
  <si>
    <t>Polígonos de intervención delimitados</t>
  </si>
  <si>
    <t>Identificar alternativas</t>
  </si>
  <si>
    <t>Planificación</t>
  </si>
  <si>
    <t>Analizar riesgos</t>
  </si>
  <si>
    <t>Costos Planificados/Costos del proyecto</t>
  </si>
  <si>
    <t>Seleccionar equipo técnico</t>
  </si>
  <si>
    <t>Construcción de diseños y/o planos</t>
  </si>
  <si>
    <t>Definir protocolo de monitoreo</t>
  </si>
  <si>
    <t>Definición de variables o indicadores</t>
  </si>
  <si>
    <t>Proyectar actividades, definir, costos, responsables y plan de costos</t>
  </si>
  <si>
    <t>comprobaciones presupuestarias: ¿el dinero es suficiente?</t>
  </si>
  <si>
    <t>Operativas</t>
  </si>
  <si>
    <t>Implementación</t>
  </si>
  <si>
    <t>Firmar acuerdos de Restauración</t>
  </si>
  <si>
    <t>Número de acuerdos firmadas</t>
  </si>
  <si>
    <t>Mediano plazo</t>
  </si>
  <si>
    <t>$Operativo'!A1</t>
  </si>
  <si>
    <t>Ejecutación de labores y actividades programadas en las fases pre-operativas, operativas y de mantenimiento</t>
  </si>
  <si>
    <t>Porcentaje de área implementadas</t>
  </si>
  <si>
    <t>Realizar actividades de monitoreo</t>
  </si>
  <si>
    <t>Porcentaje de áreas monitoreadas</t>
  </si>
  <si>
    <t xml:space="preserve">Ejecutar actividades de   inspección, control y manejo de los arreglos, estrategias o intervenciones que integran la SbN.  </t>
  </si>
  <si>
    <t>Porcentaje de áreas inspeccionadas</t>
  </si>
  <si>
    <t>Mantenimiento y monitoreo</t>
  </si>
  <si>
    <t>Largo Plazo</t>
  </si>
  <si>
    <t>$Mantenimiento'!A1</t>
  </si>
  <si>
    <t xml:space="preserve">Evaluación </t>
  </si>
  <si>
    <t>Seguimiento y aprendizajes</t>
  </si>
  <si>
    <t>Analizar los avances en el cumplimiento de los objetivos y metas establecidas</t>
  </si>
  <si>
    <t>Análisis del cumplimiento de objetivos</t>
  </si>
  <si>
    <t>$S&amp;E'!A1</t>
  </si>
  <si>
    <t>Identificar ajustes</t>
  </si>
  <si>
    <t>Fecha de finalización del proyecto</t>
  </si>
  <si>
    <t>Regresar a instructivo</t>
  </si>
  <si>
    <t>Plazo</t>
  </si>
  <si>
    <t>Años</t>
  </si>
  <si>
    <t>Corto</t>
  </si>
  <si>
    <t>0-1</t>
  </si>
  <si>
    <t>Mediano</t>
  </si>
  <si>
    <t xml:space="preserve"> 3 - 10</t>
  </si>
  <si>
    <t xml:space="preserve">Fuente: </t>
  </si>
  <si>
    <t>Aguilar-Garavito, Mauricio et al, 2015</t>
  </si>
  <si>
    <t xml:space="preserve">RESPONSABLES </t>
  </si>
  <si>
    <t>Tipo de personal</t>
  </si>
  <si>
    <t>Cantidad</t>
  </si>
  <si>
    <t>Tiempo  (meses)</t>
  </si>
  <si>
    <t>Dedicación (%)</t>
  </si>
  <si>
    <t>Vr. Unitario</t>
  </si>
  <si>
    <t>Vr. Parcial</t>
  </si>
  <si>
    <t>Director</t>
  </si>
  <si>
    <t>Coordinador</t>
  </si>
  <si>
    <t>Administrador</t>
  </si>
  <si>
    <t>Profesional Ambiental</t>
  </si>
  <si>
    <t>Técnico</t>
  </si>
  <si>
    <t>Auxiliar</t>
  </si>
  <si>
    <t>Analista SST</t>
  </si>
  <si>
    <t>Mano de obra no calificada</t>
  </si>
  <si>
    <t>Información de apoyo: calculo de un salario mínimo</t>
  </si>
  <si>
    <t>SALARIO MÍNIMO</t>
  </si>
  <si>
    <t>DOTACION LABORAL</t>
  </si>
  <si>
    <t>AÑO</t>
  </si>
  <si>
    <t>Guantes</t>
  </si>
  <si>
    <t>SMLMV:</t>
  </si>
  <si>
    <t>Botas</t>
  </si>
  <si>
    <t>SUBSIDIO TRANSPORTE</t>
  </si>
  <si>
    <t>Gafas</t>
  </si>
  <si>
    <t>DIAS LABORALES MES</t>
  </si>
  <si>
    <t>Chalecos Visibilidad</t>
  </si>
  <si>
    <t>HORAS LABORALES POR DIA</t>
  </si>
  <si>
    <t>Cascos con barbuquejo</t>
  </si>
  <si>
    <t>TOTAL</t>
  </si>
  <si>
    <t>ANALISIS DE PRESTACIONES SOCIALES PERSONAL CON SALARIO INFERIOR A 2 SMMV, VALIDO PARA OFICIALES Y AYUDANTES</t>
  </si>
  <si>
    <t>COSTO TRABAJADOR MENSUAL</t>
  </si>
  <si>
    <t xml:space="preserve">SALARIO </t>
  </si>
  <si>
    <t>CESANTIAS</t>
  </si>
  <si>
    <t>VACACIONES</t>
  </si>
  <si>
    <t>PRIMA DE SERVICIOS</t>
  </si>
  <si>
    <t xml:space="preserve">INTERESES A LAS CESANTIAS </t>
  </si>
  <si>
    <t>SUBSIDIO DE TRANSPORTE</t>
  </si>
  <si>
    <t>APORTES SALUD</t>
  </si>
  <si>
    <t>APORTES RIESGOS PROFESIONALES</t>
  </si>
  <si>
    <t>APORTES PENSION</t>
  </si>
  <si>
    <t>APORTE SENA</t>
  </si>
  <si>
    <t>APORTE ICBF</t>
  </si>
  <si>
    <t>APORTE CCF</t>
  </si>
  <si>
    <t>DOTACION DE LABOR</t>
  </si>
  <si>
    <t>TOTAL PRESTACIONES SOCIALES</t>
  </si>
  <si>
    <t>DESCRIPCION DE MANO DE OBRA</t>
  </si>
  <si>
    <t>UN</t>
  </si>
  <si>
    <t>VR DIA</t>
  </si>
  <si>
    <t>FACTOR</t>
  </si>
  <si>
    <t>VR DIA INTEGRAL</t>
  </si>
  <si>
    <t>OBRERO CON PRESTACIONES</t>
  </si>
  <si>
    <t>DIA</t>
  </si>
  <si>
    <t xml:space="preserve">PRESUPUESTO PREOPERATIVO </t>
  </si>
  <si>
    <t>Equipo de trabajo (Responsables)</t>
  </si>
  <si>
    <t>Personal</t>
  </si>
  <si>
    <t>Cant</t>
  </si>
  <si>
    <t>Tiempo  (meses, años)</t>
  </si>
  <si>
    <t>Profesional</t>
  </si>
  <si>
    <t xml:space="preserve">SUBTOTAL EQUIPO DE TRABAJO </t>
  </si>
  <si>
    <t>Otros costos directos</t>
  </si>
  <si>
    <t>Descripción</t>
  </si>
  <si>
    <t>Unidad</t>
  </si>
  <si>
    <t>Avalúos</t>
  </si>
  <si>
    <t>Global</t>
  </si>
  <si>
    <t>Estudio de títulos</t>
  </si>
  <si>
    <t>Imágenes</t>
  </si>
  <si>
    <t>Transporte terrestre</t>
  </si>
  <si>
    <t>día</t>
  </si>
  <si>
    <t>Viáticos</t>
  </si>
  <si>
    <t>Alojamientos</t>
  </si>
  <si>
    <t>Transporte aéreo</t>
  </si>
  <si>
    <t>Trayecto</t>
  </si>
  <si>
    <t>Implementación de protocolos de bioseguridad</t>
  </si>
  <si>
    <t>SUBTOTAL   OTROS COSTOS DIRECTOS</t>
  </si>
  <si>
    <t>SUBTOTAL FASE PREOPERATIVA</t>
  </si>
  <si>
    <t>A.I.U</t>
  </si>
  <si>
    <t>IVA (19%)</t>
  </si>
  <si>
    <t>TOTAL PROYECTO INCLUIDO IVA</t>
  </si>
  <si>
    <t xml:space="preserve">PRESUPESTO OPERATIVO </t>
  </si>
  <si>
    <t>Nucleación</t>
  </si>
  <si>
    <t>Listado de estrategias o técnicas</t>
  </si>
  <si>
    <t>Cerramientos</t>
  </si>
  <si>
    <t>Talleres</t>
  </si>
  <si>
    <t>ACTIVIDAD</t>
  </si>
  <si>
    <t>UNIDAD</t>
  </si>
  <si>
    <t>CANTIDAD</t>
  </si>
  <si>
    <t>V/UNITARIO</t>
  </si>
  <si>
    <t>VALOR POR Ha</t>
  </si>
  <si>
    <t>Enriquecimientos</t>
  </si>
  <si>
    <t>ESTABLECIMIENTO DE COBERTURA (Forraje)</t>
  </si>
  <si>
    <t>Ha</t>
  </si>
  <si>
    <t>Cerva viva mixta</t>
  </si>
  <si>
    <t>CATEGORIA DE INVERSIÓN</t>
  </si>
  <si>
    <t>CANT</t>
  </si>
  <si>
    <t>Valor total</t>
  </si>
  <si>
    <t>1. COSTOS DIRECTOS AÑO 1</t>
  </si>
  <si>
    <t>1.1 MANO DE OBRA</t>
  </si>
  <si>
    <t>Ahoyado</t>
  </si>
  <si>
    <t>Jornal</t>
  </si>
  <si>
    <t>Transporte (menor ) de plántulas e insumos</t>
  </si>
  <si>
    <t>Siembra y fertilización (Incluye replante)</t>
  </si>
  <si>
    <t>Limpias</t>
  </si>
  <si>
    <t xml:space="preserve">Subtotal mano de obra </t>
  </si>
  <si>
    <t>1.2 INSUMOS</t>
  </si>
  <si>
    <t>Plantas Arbóreo y Arbustivo (Ej. Leucaena leucocephala)</t>
  </si>
  <si>
    <t>Plantas para reposición (10%)</t>
  </si>
  <si>
    <t>%</t>
  </si>
  <si>
    <t>Fertilizantes</t>
  </si>
  <si>
    <t>Kilo</t>
  </si>
  <si>
    <t>Transporte menor (mulas)</t>
  </si>
  <si>
    <t>No.</t>
  </si>
  <si>
    <t>Subtotal insumos</t>
  </si>
  <si>
    <t>TOTAL COSTOS DIRECTOS (1.1 + 1.2)</t>
  </si>
  <si>
    <t>2. COSTOS INDIRECTOS AÑO 1</t>
  </si>
  <si>
    <t>Gestión</t>
  </si>
  <si>
    <t>Transporte mayor (Transporte de Plantulas)</t>
  </si>
  <si>
    <t>Asistencia profesional</t>
  </si>
  <si>
    <t>Reconocimiento por uso de herramientas  (costo de la mano de obra)</t>
  </si>
  <si>
    <t>TOTAL COSTOS INDIRECTOS AÑO 1</t>
  </si>
  <si>
    <t xml:space="preserve"> TOTAL COSTO ESTABLECIMIENTO AÑO 1</t>
  </si>
  <si>
    <t>DETALLE</t>
  </si>
  <si>
    <t>CANT/Ha</t>
  </si>
  <si>
    <t xml:space="preserve">UNIDAD </t>
  </si>
  <si>
    <t>VALOR/UNIT</t>
  </si>
  <si>
    <t>VALOR/PARCIAL</t>
  </si>
  <si>
    <t>1. COSTOS DIRECTOS</t>
  </si>
  <si>
    <t xml:space="preserve">1.1 MANO DE OBRA </t>
  </si>
  <si>
    <t xml:space="preserve">      TRAZO Y ROCERIA</t>
  </si>
  <si>
    <t>SMLV</t>
  </si>
  <si>
    <t xml:space="preserve">      AHOYADO</t>
  </si>
  <si>
    <t xml:space="preserve">      HINCADO</t>
  </si>
  <si>
    <t xml:space="preserve">      TEMPLADO Y GRAPADO</t>
  </si>
  <si>
    <t xml:space="preserve">      TRANSPORTE (menor)</t>
  </si>
  <si>
    <t xml:space="preserve">      PINTADA</t>
  </si>
  <si>
    <t>Subtotal mano de obra</t>
  </si>
  <si>
    <t xml:space="preserve">1.2    INSUMOS </t>
  </si>
  <si>
    <t>POSTES DE MADERA</t>
  </si>
  <si>
    <t>POSTE</t>
  </si>
  <si>
    <t>ALAMBRE CALIBRE 14</t>
  </si>
  <si>
    <t>ROLLO</t>
  </si>
  <si>
    <t>PINTURA AMARILLA ESMALTE</t>
  </si>
  <si>
    <t>IMPERMEABILIZANTE(TIPO VARETA)</t>
  </si>
  <si>
    <t>DISOLVENTE PARA PINTURA E IMPERMEABILIZANTE</t>
  </si>
  <si>
    <t xml:space="preserve">GRAPAS </t>
  </si>
  <si>
    <t>KILO</t>
  </si>
  <si>
    <t>PUNTILLAS DE 3 pulgadas</t>
  </si>
  <si>
    <t xml:space="preserve">Subtotal insumos </t>
  </si>
  <si>
    <t>2   Costos Indirectos</t>
  </si>
  <si>
    <t>HERRAMIENTAS (5% MO)</t>
  </si>
  <si>
    <t>TRANSPORTE INSUMOS</t>
  </si>
  <si>
    <t>Subtotal indirectos</t>
  </si>
  <si>
    <t xml:space="preserve">TOTAL COSTOS </t>
  </si>
  <si>
    <t>Metro lineal</t>
  </si>
  <si>
    <t>FACTOR IPC 2020</t>
  </si>
  <si>
    <t xml:space="preserve">Actividad 1. Acercamiento inicial de reconocimiento de los ecosistemas </t>
  </si>
  <si>
    <t>Equipo de Trabajo</t>
  </si>
  <si>
    <t>Coordinador Proyecto</t>
  </si>
  <si>
    <t>Profesional social</t>
  </si>
  <si>
    <t>Profesional en negociación predial (Restauración)</t>
  </si>
  <si>
    <t>Profesional Predial</t>
  </si>
  <si>
    <t>Tecnólogo SST</t>
  </si>
  <si>
    <t xml:space="preserve">OTROS COSTOS DIRECTOS </t>
  </si>
  <si>
    <t xml:space="preserve">Estudios de Títulos </t>
  </si>
  <si>
    <t>Día</t>
  </si>
  <si>
    <t>Alojamiento</t>
  </si>
  <si>
    <t>Protocolos COVID</t>
  </si>
  <si>
    <t>Vr. Hectárea</t>
  </si>
  <si>
    <t>Vr. Total</t>
  </si>
  <si>
    <t>1.1. MANO DE OBRA</t>
  </si>
  <si>
    <t>Apertura de franjas o nucleación</t>
  </si>
  <si>
    <t>Trazado</t>
  </si>
  <si>
    <t>Alcareos de dosel</t>
  </si>
  <si>
    <t>Plateo</t>
  </si>
  <si>
    <t>Aplicación  de fertilizantes y correctivos</t>
  </si>
  <si>
    <t>Transporte menor de insumos</t>
  </si>
  <si>
    <t>Plantación (siembra)</t>
  </si>
  <si>
    <t xml:space="preserve">Control fitosanitario </t>
  </si>
  <si>
    <t>Reposición (Replante)</t>
  </si>
  <si>
    <t>Podas de formación</t>
  </si>
  <si>
    <t>Riego</t>
  </si>
  <si>
    <t>Adecuación de caminos</t>
  </si>
  <si>
    <t>Protección de incendios</t>
  </si>
  <si>
    <t>SUBTOTAL MANO DE OBRA</t>
  </si>
  <si>
    <t xml:space="preserve"> 1.2. INSUMOS </t>
  </si>
  <si>
    <t>Plántulas + 10% repos.</t>
  </si>
  <si>
    <t>Plántulas</t>
  </si>
  <si>
    <t>Insumos - Fertilizante orgánico</t>
  </si>
  <si>
    <t>Bulto</t>
  </si>
  <si>
    <t>Correctivo ( Cal Dolomítica, Calfos, otros)</t>
  </si>
  <si>
    <t>Insumos - Hidroretenedor</t>
  </si>
  <si>
    <t>Kilogramo</t>
  </si>
  <si>
    <t>Análisis de Suelos</t>
  </si>
  <si>
    <t>Costos para 1 ha</t>
  </si>
  <si>
    <t>SUBTOTAL INSUMOS</t>
  </si>
  <si>
    <t xml:space="preserve">TOTAL COSTOS DIRECTOS </t>
  </si>
  <si>
    <t>2. COSTOS INDIRECTOS</t>
  </si>
  <si>
    <t xml:space="preserve">Herramientas </t>
  </si>
  <si>
    <t xml:space="preserve">Transp. Insumos </t>
  </si>
  <si>
    <t>IPC proyectado</t>
  </si>
  <si>
    <t>TOTAL  COSTOS INDIRECTOS</t>
  </si>
  <si>
    <t>TOTAL COSTO ESTABLECIMIENTO</t>
  </si>
  <si>
    <t>CERCA VIVA MIXTA (1 Km)</t>
  </si>
  <si>
    <t>ESTABLECIMIENTO DE COBERTURA</t>
  </si>
  <si>
    <t>Km</t>
  </si>
  <si>
    <t>Limipias</t>
  </si>
  <si>
    <t>Plantas</t>
  </si>
  <si>
    <t>Plantas para reposición (20%)</t>
  </si>
  <si>
    <t xml:space="preserve">Transporte mayor </t>
  </si>
  <si>
    <t>Monitoreo</t>
  </si>
  <si>
    <t>3. COSTOS DIRECTOS MANTENIMIENTO</t>
  </si>
  <si>
    <t>3.1 MANO DE OBRA</t>
  </si>
  <si>
    <t>Transporte menor de plantas</t>
  </si>
  <si>
    <t>Control fitosanitario</t>
  </si>
  <si>
    <t>3.2 INSUMOS</t>
  </si>
  <si>
    <t>Transporte menor (mulas x dia)</t>
  </si>
  <si>
    <t>TOTAL COSTOS DIRECTOS (3.1 + 3.2)</t>
  </si>
  <si>
    <t>4. COSTOS INDIRECTOS AÑO 2</t>
  </si>
  <si>
    <t>Transporte mayor</t>
  </si>
  <si>
    <t>TOTAL COSTOS INDIRECTOS MANTENIMIENTO</t>
  </si>
  <si>
    <t>TOTAL COSTOS MANTENIMIENTO</t>
  </si>
  <si>
    <t>GRAN TOTAL</t>
  </si>
  <si>
    <t>Los calculos de costos de cerca viva no incluyen cerramientos</t>
  </si>
  <si>
    <t xml:space="preserve">MANTENIMIENTO </t>
  </si>
  <si>
    <t xml:space="preserve"> COSTOS DIRECTOS MANTENIMIENTO No 1</t>
  </si>
  <si>
    <t>Listado de mantenimientos</t>
  </si>
  <si>
    <t>Transporte menor (mulas x día)</t>
  </si>
  <si>
    <t>4. COSTOS INDIRECTOS MANTENIMIENTO No 1</t>
  </si>
  <si>
    <t>TOTAL COSTOS INDIRECTOS MANTENIMIENTO No 1</t>
  </si>
  <si>
    <t>TOTAL COSTOS MANTENIMIENTO No 1</t>
  </si>
  <si>
    <t xml:space="preserve">SEGUIMIENTO Y EVALUACIÓN </t>
  </si>
  <si>
    <t>cantidad</t>
  </si>
  <si>
    <t>Valor unitario</t>
  </si>
  <si>
    <t>Profesional de campo</t>
  </si>
  <si>
    <t>mes</t>
  </si>
  <si>
    <t>Profesional biólogo de campo</t>
  </si>
  <si>
    <t>técnico</t>
  </si>
  <si>
    <t>auxiliares (3)</t>
  </si>
  <si>
    <t>Profesional de oficina</t>
  </si>
  <si>
    <t>Profesional biólogo de oficina</t>
  </si>
  <si>
    <t>técnico oficina</t>
  </si>
  <si>
    <t>SIG</t>
  </si>
  <si>
    <t>Directos:</t>
  </si>
  <si>
    <t xml:space="preserve">PLAN DE COMPRA </t>
  </si>
  <si>
    <t>Servicio</t>
  </si>
  <si>
    <t>Duración/frecuencia</t>
  </si>
  <si>
    <t>Valor estimado</t>
  </si>
  <si>
    <t>Responsable</t>
  </si>
  <si>
    <t>Preoperativa</t>
  </si>
  <si>
    <t>Consiste en la determinación del valor de los predios y se obtiene mediante la investigación y análisis estadístico del mercado inmobiliario. Son necesarios para determinar la viabilidad para implementar una estrategia o técnica de la SbN de restauración de la conectividad del paisaje agropecuario</t>
  </si>
  <si>
    <t>Se  requiere solo una vez durante el desarrollo del proyecto</t>
  </si>
  <si>
    <t>Caracterización de suelos</t>
  </si>
  <si>
    <t>Consiuste de un analisis quimico y físico, general, del suelo con el fin de establecer recomendaciones de fertilización y manejo del suelo</t>
  </si>
  <si>
    <t xml:space="preserve">Se recomienda en la fase inicial del proyecto. Si la fertilidad del suelo esta entre las metas, se deberá realizar en intervalos de, al menos, seis  meses </t>
  </si>
  <si>
    <r>
      <t>Análisis </t>
    </r>
    <r>
      <rPr>
        <sz val="10"/>
        <color rgb="FF202124"/>
        <rFont val="Arial"/>
        <family val="2"/>
      </rPr>
      <t>que se realiza sobre los antecedentes legales de un inmueble</t>
    </r>
    <r>
      <rPr>
        <sz val="10"/>
        <color rgb="FF000000"/>
        <rFont val="Arial"/>
        <family val="2"/>
      </rPr>
      <t>.  Son necesarios para determinar la viabilidad para implementar una estrategia o técnica de la SbN</t>
    </r>
  </si>
  <si>
    <t>Determinación de línea base</t>
  </si>
  <si>
    <t>Imagen satelital</t>
  </si>
  <si>
    <t>Imagen satelital tipo LIDAR. Es necesario para la determinación de los indicadores de la línea base</t>
  </si>
  <si>
    <t>se requiere dos veces durante el desarrollo del proyecto</t>
  </si>
  <si>
    <t>Operativa</t>
  </si>
  <si>
    <t xml:space="preserve">Compra de plantulas (Leucaena leuchocephala) </t>
  </si>
  <si>
    <t>Semillas</t>
  </si>
  <si>
    <t>Compra de semillas para una ha</t>
  </si>
  <si>
    <t>Se realizara por cohortes según la planeación del proyecto</t>
  </si>
  <si>
    <t>Postes de madera, Alambre calibre 14, Pintura amarilla esmalte, Impermeabilizante(tipo vareta), Disolvente para pintura e impermeabilizante, Grapas, Puntillas de 3 pulgadas</t>
  </si>
  <si>
    <t>Se hara la compra de materiales para el cercamiento.</t>
  </si>
  <si>
    <t>Se hara la compra siguiendo el cronograma de implementación</t>
  </si>
  <si>
    <t>Plantación de setos forrajeros</t>
  </si>
  <si>
    <t xml:space="preserve">Insumos agricolas </t>
  </si>
  <si>
    <t xml:space="preserve">Se requiere para la siembra </t>
  </si>
  <si>
    <t>Se hara la compra siguiendo el calendario de planeación</t>
  </si>
  <si>
    <t>Evaluación</t>
  </si>
  <si>
    <t>Seguimiento y Aprendizaje</t>
  </si>
  <si>
    <t>Analisis del avance del cumplimiento, en terreno, de la intervensión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</si>
</sst>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$&quot;\ #,##0;[Red]\-&quot;$&quot;\ #,##0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 &quot;$&quot;\ * #,##0_ ;_ &quot;$&quot;\ * \-#,##0_ ;_ &quot;$&quot;\ * &quot;-&quot;_ ;_ @_ "/>
    <numFmt numFmtId="168" formatCode="_ * #,##0_ ;_ * \-#,##0_ ;_ * &quot;-&quot;_ ;_ @_ "/>
    <numFmt numFmtId="169" formatCode="_ &quot;$&quot;\ * #,##0.00_ ;_ &quot;$&quot;\ * \-#,##0.00_ ;_ &quot;$&quot;\ * &quot;-&quot;??_ ;_ @_ "/>
    <numFmt numFmtId="170" formatCode="_ * #,##0.00_ ;_ * \-#,##0.00_ ;_ * &quot;-&quot;??_ ;_ @_ "/>
    <numFmt numFmtId="171" formatCode="_ [$€-2]\ * #,##0.00_ ;_ [$€-2]\ * \-#,##0.00_ ;_ [$€-2]\ * &quot;-&quot;??_ "/>
    <numFmt numFmtId="172" formatCode="&quot;$&quot;\ #,##0;[Red]&quot;$&quot;\ #,##0"/>
    <numFmt numFmtId="173" formatCode="&quot;$&quot;\ #,##0"/>
    <numFmt numFmtId="174" formatCode="0.0%"/>
    <numFmt numFmtId="175" formatCode="_-* #,##0\ _p_t_a_-;\-* #,##0\ _p_t_a_-;_-* &quot;-&quot;\ _p_t_a_-;_-@_-"/>
    <numFmt numFmtId="176" formatCode="_-* #,##0.0\ _p_t_a_-;\-* #,##0.0\ _p_t_a_-;_-* &quot;-&quot;\ _p_t_a_-;_-@_-"/>
    <numFmt numFmtId="177" formatCode="#,##0.0"/>
    <numFmt numFmtId="178" formatCode="_ &quot;$&quot;\ * #,##0_ ;_ &quot;$&quot;\ * \-#,##0_ ;_ &quot;$&quot;\ * &quot;-&quot;??_ ;_ @_ "/>
    <numFmt numFmtId="179" formatCode="_-[$$-240A]\ * #,##0_-;\-[$$-240A]\ * #,##0_-;_-[$$-240A]\ * &quot;-&quot;??_-;_-@_-"/>
  </numFmts>
  <fonts count="6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9"/>
      <color theme="1"/>
      <name val="Arial"/>
      <family val="2"/>
    </font>
    <font>
      <u/>
      <sz val="9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1"/>
      <name val="Arial Narrow"/>
      <family val="2"/>
    </font>
    <font>
      <sz val="10"/>
      <color rgb="FF202124"/>
      <name val="Arial"/>
      <family val="2"/>
    </font>
    <font>
      <u/>
      <sz val="18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1"/>
      <color indexed="1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0"/>
      <color indexed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3" fillId="0" borderId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561">
    <xf numFmtId="0" fontId="0" fillId="0" borderId="0" xfId="0"/>
    <xf numFmtId="0" fontId="7" fillId="0" borderId="1" xfId="0" applyFont="1" applyBorder="1" applyAlignment="1">
      <alignment horizontal="center" vertical="center"/>
    </xf>
    <xf numFmtId="9" fontId="7" fillId="3" borderId="1" xfId="23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/>
    <xf numFmtId="0" fontId="10" fillId="0" borderId="0" xfId="0" applyFont="1"/>
    <xf numFmtId="0" fontId="10" fillId="0" borderId="1" xfId="0" applyFont="1" applyBorder="1"/>
    <xf numFmtId="0" fontId="7" fillId="0" borderId="0" xfId="0" applyFont="1"/>
    <xf numFmtId="0" fontId="0" fillId="0" borderId="0" xfId="0"/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/>
    <xf numFmtId="14" fontId="12" fillId="0" borderId="8" xfId="0" applyNumberFormat="1" applyFont="1" applyBorder="1" applyAlignment="1">
      <alignment wrapText="1"/>
    </xf>
    <xf numFmtId="165" fontId="10" fillId="0" borderId="1" xfId="25" applyFont="1" applyBorder="1"/>
    <xf numFmtId="9" fontId="10" fillId="0" borderId="1" xfId="23" applyFont="1" applyBorder="1"/>
    <xf numFmtId="14" fontId="12" fillId="0" borderId="1" xfId="0" applyNumberFormat="1" applyFont="1" applyBorder="1"/>
    <xf numFmtId="0" fontId="5" fillId="0" borderId="0" xfId="22"/>
    <xf numFmtId="0" fontId="20" fillId="0" borderId="0" xfId="0" applyFont="1"/>
    <xf numFmtId="0" fontId="20" fillId="0" borderId="9" xfId="0" applyFont="1" applyBorder="1" applyAlignment="1">
      <alignment horizontal="center" vertical="center"/>
    </xf>
    <xf numFmtId="0" fontId="21" fillId="0" borderId="1" xfId="10" applyFont="1" applyBorder="1"/>
    <xf numFmtId="173" fontId="20" fillId="0" borderId="9" xfId="0" applyNumberFormat="1" applyFont="1" applyBorder="1" applyAlignment="1">
      <alignment horizontal="center" vertical="center"/>
    </xf>
    <xf numFmtId="0" fontId="21" fillId="0" borderId="1" xfId="10" applyFont="1" applyBorder="1" applyAlignment="1">
      <alignment wrapText="1"/>
    </xf>
    <xf numFmtId="10" fontId="24" fillId="0" borderId="1" xfId="13" applyNumberFormat="1" applyFont="1" applyFill="1" applyBorder="1"/>
    <xf numFmtId="174" fontId="24" fillId="0" borderId="1" xfId="13" applyNumberFormat="1" applyFont="1" applyFill="1" applyBorder="1"/>
    <xf numFmtId="0" fontId="20" fillId="0" borderId="5" xfId="0" applyFont="1" applyBorder="1" applyAlignment="1">
      <alignment horizontal="center"/>
    </xf>
    <xf numFmtId="0" fontId="3" fillId="0" borderId="0" xfId="0" applyFont="1"/>
    <xf numFmtId="0" fontId="0" fillId="0" borderId="0" xfId="0"/>
    <xf numFmtId="0" fontId="28" fillId="0" borderId="1" xfId="22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29" fillId="3" borderId="0" xfId="0" applyFont="1" applyFill="1" applyBorder="1"/>
    <xf numFmtId="0" fontId="34" fillId="3" borderId="0" xfId="22" applyFont="1" applyFill="1" applyBorder="1" applyAlignment="1">
      <alignment wrapText="1"/>
    </xf>
    <xf numFmtId="0" fontId="35" fillId="3" borderId="0" xfId="22" applyFont="1" applyFill="1" applyBorder="1" applyAlignment="1">
      <alignment wrapText="1"/>
    </xf>
    <xf numFmtId="0" fontId="35" fillId="3" borderId="0" xfId="22" applyFont="1" applyFill="1" applyBorder="1"/>
    <xf numFmtId="0" fontId="36" fillId="3" borderId="0" xfId="0" applyFont="1" applyFill="1" applyBorder="1"/>
    <xf numFmtId="0" fontId="36" fillId="3" borderId="0" xfId="0" applyFont="1" applyFill="1" applyBorder="1" applyAlignment="1">
      <alignment vertical="center"/>
    </xf>
    <xf numFmtId="0" fontId="35" fillId="3" borderId="0" xfId="22" applyFont="1" applyFill="1" applyBorder="1" applyAlignment="1">
      <alignment vertical="top"/>
    </xf>
    <xf numFmtId="0" fontId="0" fillId="0" borderId="0" xfId="0" applyAlignment="1">
      <alignment vertical="top"/>
    </xf>
    <xf numFmtId="0" fontId="29" fillId="3" borderId="0" xfId="0" applyFont="1" applyFill="1"/>
    <xf numFmtId="0" fontId="29" fillId="3" borderId="0" xfId="0" applyFont="1" applyFill="1" applyAlignment="1">
      <alignment vertical="center"/>
    </xf>
    <xf numFmtId="0" fontId="34" fillId="3" borderId="0" xfId="22" applyFont="1" applyFill="1"/>
    <xf numFmtId="0" fontId="0" fillId="3" borderId="0" xfId="0" applyFill="1" applyAlignment="1">
      <alignment vertical="top"/>
    </xf>
    <xf numFmtId="0" fontId="11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9" fillId="3" borderId="17" xfId="0" applyFont="1" applyFill="1" applyBorder="1"/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/>
    <xf numFmtId="16" fontId="9" fillId="3" borderId="2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13" fillId="3" borderId="0" xfId="0" applyFont="1" applyFill="1"/>
    <xf numFmtId="0" fontId="20" fillId="0" borderId="6" xfId="0" applyFont="1" applyBorder="1"/>
    <xf numFmtId="0" fontId="20" fillId="0" borderId="0" xfId="0" applyFont="1" applyBorder="1"/>
    <xf numFmtId="0" fontId="19" fillId="0" borderId="17" xfId="0" applyFont="1" applyBorder="1" applyAlignment="1">
      <alignment horizontal="left" vertical="center"/>
    </xf>
    <xf numFmtId="173" fontId="20" fillId="0" borderId="18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left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20" fillId="0" borderId="27" xfId="0" applyFont="1" applyBorder="1" applyAlignment="1">
      <alignment horizontal="center" vertical="center"/>
    </xf>
    <xf numFmtId="0" fontId="22" fillId="0" borderId="20" xfId="10" applyFont="1" applyBorder="1" applyAlignment="1">
      <alignment wrapText="1"/>
    </xf>
    <xf numFmtId="173" fontId="20" fillId="0" borderId="21" xfId="0" applyNumberFormat="1" applyFont="1" applyBorder="1" applyAlignment="1">
      <alignment horizontal="center" vertical="center"/>
    </xf>
    <xf numFmtId="0" fontId="10" fillId="0" borderId="17" xfId="0" applyFont="1" applyBorder="1"/>
    <xf numFmtId="165" fontId="10" fillId="0" borderId="18" xfId="25" applyFont="1" applyBorder="1"/>
    <xf numFmtId="0" fontId="10" fillId="0" borderId="6" xfId="0" applyFont="1" applyBorder="1"/>
    <xf numFmtId="0" fontId="10" fillId="0" borderId="19" xfId="0" applyFont="1" applyBorder="1"/>
    <xf numFmtId="0" fontId="10" fillId="0" borderId="20" xfId="0" applyFont="1" applyBorder="1"/>
    <xf numFmtId="165" fontId="10" fillId="0" borderId="20" xfId="25" applyFont="1" applyBorder="1"/>
    <xf numFmtId="165" fontId="10" fillId="0" borderId="21" xfId="25" applyFont="1" applyBorder="1"/>
    <xf numFmtId="0" fontId="24" fillId="0" borderId="17" xfId="11" applyFont="1" applyBorder="1"/>
    <xf numFmtId="0" fontId="24" fillId="0" borderId="17" xfId="11" applyFont="1" applyBorder="1" applyAlignment="1">
      <alignment wrapText="1"/>
    </xf>
    <xf numFmtId="0" fontId="20" fillId="0" borderId="19" xfId="0" applyFont="1" applyBorder="1"/>
    <xf numFmtId="10" fontId="20" fillId="0" borderId="20" xfId="0" applyNumberFormat="1" applyFont="1" applyBorder="1"/>
    <xf numFmtId="0" fontId="10" fillId="0" borderId="35" xfId="0" applyFont="1" applyBorder="1"/>
    <xf numFmtId="0" fontId="10" fillId="0" borderId="5" xfId="0" applyFont="1" applyBorder="1"/>
    <xf numFmtId="9" fontId="10" fillId="0" borderId="5" xfId="23" applyFont="1" applyBorder="1"/>
    <xf numFmtId="165" fontId="10" fillId="0" borderId="5" xfId="25" applyFont="1" applyBorder="1"/>
    <xf numFmtId="165" fontId="10" fillId="0" borderId="34" xfId="25" applyFont="1" applyBorder="1"/>
    <xf numFmtId="0" fontId="11" fillId="12" borderId="36" xfId="0" applyFont="1" applyFill="1" applyBorder="1" applyAlignment="1">
      <alignment horizontal="center" vertical="center"/>
    </xf>
    <xf numFmtId="0" fontId="11" fillId="12" borderId="37" xfId="0" applyFont="1" applyFill="1" applyBorder="1" applyAlignment="1">
      <alignment horizontal="center" vertical="center"/>
    </xf>
    <xf numFmtId="0" fontId="11" fillId="12" borderId="37" xfId="0" applyFont="1" applyFill="1" applyBorder="1" applyAlignment="1">
      <alignment horizontal="center" vertical="center" wrapText="1"/>
    </xf>
    <xf numFmtId="0" fontId="11" fillId="12" borderId="38" xfId="0" applyFont="1" applyFill="1" applyBorder="1" applyAlignment="1">
      <alignment horizontal="center" vertical="center" wrapText="1"/>
    </xf>
    <xf numFmtId="0" fontId="20" fillId="0" borderId="35" xfId="0" applyFont="1" applyBorder="1"/>
    <xf numFmtId="0" fontId="20" fillId="0" borderId="20" xfId="0" applyFont="1" applyBorder="1" applyAlignment="1">
      <alignment horizontal="center" vertical="center"/>
    </xf>
    <xf numFmtId="3" fontId="25" fillId="0" borderId="20" xfId="0" applyNumberFormat="1" applyFont="1" applyBorder="1" applyAlignment="1">
      <alignment horizontal="center" vertical="center"/>
    </xf>
    <xf numFmtId="3" fontId="25" fillId="0" borderId="21" xfId="0" applyNumberFormat="1" applyFont="1" applyBorder="1" applyAlignment="1">
      <alignment horizontal="center" vertical="center"/>
    </xf>
    <xf numFmtId="164" fontId="40" fillId="12" borderId="1" xfId="0" applyNumberFormat="1" applyFont="1" applyFill="1" applyBorder="1" applyAlignment="1">
      <alignment horizontal="right" vertical="center"/>
    </xf>
    <xf numFmtId="164" fontId="1" fillId="15" borderId="1" xfId="0" applyNumberFormat="1" applyFont="1" applyFill="1" applyBorder="1" applyAlignment="1">
      <alignment horizontal="right" vertical="center"/>
    </xf>
    <xf numFmtId="0" fontId="17" fillId="0" borderId="0" xfId="0" applyFont="1"/>
    <xf numFmtId="164" fontId="1" fillId="16" borderId="1" xfId="0" applyNumberFormat="1" applyFont="1" applyFill="1" applyBorder="1" applyAlignment="1">
      <alignment horizontal="right" vertical="center"/>
    </xf>
    <xf numFmtId="0" fontId="1" fillId="7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3" borderId="1" xfId="23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1" fillId="15" borderId="9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72" fontId="2" fillId="0" borderId="1" xfId="0" applyNumberFormat="1" applyFont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45" fillId="0" borderId="1" xfId="0" applyFont="1" applyBorder="1"/>
    <xf numFmtId="3" fontId="45" fillId="0" borderId="18" xfId="0" applyNumberFormat="1" applyFont="1" applyBorder="1" applyAlignment="1">
      <alignment horizontal="right" vertical="center"/>
    </xf>
    <xf numFmtId="0" fontId="45" fillId="0" borderId="17" xfId="0" applyFont="1" applyBorder="1"/>
    <xf numFmtId="0" fontId="45" fillId="0" borderId="1" xfId="0" applyFont="1" applyBorder="1" applyAlignment="1">
      <alignment horizontal="center"/>
    </xf>
    <xf numFmtId="3" fontId="25" fillId="0" borderId="1" xfId="24" applyNumberFormat="1" applyFont="1" applyBorder="1" applyAlignment="1">
      <alignment horizontal="right" vertical="center"/>
    </xf>
    <xf numFmtId="3" fontId="25" fillId="0" borderId="18" xfId="3" applyNumberFormat="1" applyFont="1" applyFill="1" applyBorder="1" applyAlignment="1">
      <alignment horizontal="right" vertical="center"/>
    </xf>
    <xf numFmtId="0" fontId="25" fillId="0" borderId="17" xfId="11" applyFont="1" applyBorder="1" applyAlignment="1">
      <alignment horizontal="left" vertical="center"/>
    </xf>
    <xf numFmtId="3" fontId="45" fillId="0" borderId="1" xfId="0" applyNumberFormat="1" applyFont="1" applyBorder="1" applyAlignment="1">
      <alignment horizontal="right"/>
    </xf>
    <xf numFmtId="9" fontId="45" fillId="0" borderId="1" xfId="0" applyNumberFormat="1" applyFont="1" applyBorder="1" applyAlignment="1">
      <alignment horizontal="center"/>
    </xf>
    <xf numFmtId="9" fontId="45" fillId="0" borderId="1" xfId="0" applyNumberFormat="1" applyFont="1" applyBorder="1" applyAlignment="1">
      <alignment horizontal="right"/>
    </xf>
    <xf numFmtId="0" fontId="45" fillId="0" borderId="17" xfId="0" applyFont="1" applyBorder="1" applyAlignment="1">
      <alignment wrapText="1"/>
    </xf>
    <xf numFmtId="0" fontId="46" fillId="13" borderId="17" xfId="0" applyFont="1" applyFill="1" applyBorder="1"/>
    <xf numFmtId="0" fontId="25" fillId="13" borderId="1" xfId="0" applyFont="1" applyFill="1" applyBorder="1"/>
    <xf numFmtId="0" fontId="25" fillId="13" borderId="1" xfId="0" applyFont="1" applyFill="1" applyBorder="1" applyAlignment="1">
      <alignment horizontal="right"/>
    </xf>
    <xf numFmtId="3" fontId="25" fillId="13" borderId="18" xfId="0" applyNumberFormat="1" applyFont="1" applyFill="1" applyBorder="1" applyAlignment="1">
      <alignment horizontal="right" vertical="center"/>
    </xf>
    <xf numFmtId="0" fontId="44" fillId="13" borderId="17" xfId="0" applyFont="1" applyFill="1" applyBorder="1"/>
    <xf numFmtId="0" fontId="45" fillId="13" borderId="1" xfId="0" applyFont="1" applyFill="1" applyBorder="1"/>
    <xf numFmtId="0" fontId="45" fillId="13" borderId="1" xfId="0" applyFont="1" applyFill="1" applyBorder="1" applyAlignment="1">
      <alignment horizontal="center"/>
    </xf>
    <xf numFmtId="3" fontId="44" fillId="13" borderId="1" xfId="0" applyNumberFormat="1" applyFont="1" applyFill="1" applyBorder="1" applyAlignment="1">
      <alignment horizontal="right"/>
    </xf>
    <xf numFmtId="3" fontId="44" fillId="13" borderId="18" xfId="0" applyNumberFormat="1" applyFont="1" applyFill="1" applyBorder="1" applyAlignment="1">
      <alignment horizontal="right" vertical="center"/>
    </xf>
    <xf numFmtId="3" fontId="45" fillId="13" borderId="1" xfId="0" applyNumberFormat="1" applyFont="1" applyFill="1" applyBorder="1" applyAlignment="1">
      <alignment horizontal="right"/>
    </xf>
    <xf numFmtId="3" fontId="45" fillId="13" borderId="18" xfId="0" applyNumberFormat="1" applyFont="1" applyFill="1" applyBorder="1" applyAlignment="1">
      <alignment horizontal="right" vertical="center"/>
    </xf>
    <xf numFmtId="0" fontId="44" fillId="13" borderId="19" xfId="0" applyFont="1" applyFill="1" applyBorder="1"/>
    <xf numFmtId="0" fontId="45" fillId="13" borderId="20" xfId="0" applyFont="1" applyFill="1" applyBorder="1"/>
    <xf numFmtId="0" fontId="45" fillId="13" borderId="20" xfId="0" applyFont="1" applyFill="1" applyBorder="1" applyAlignment="1">
      <alignment horizontal="center"/>
    </xf>
    <xf numFmtId="3" fontId="45" fillId="13" borderId="20" xfId="0" applyNumberFormat="1" applyFont="1" applyFill="1" applyBorder="1" applyAlignment="1">
      <alignment horizontal="right"/>
    </xf>
    <xf numFmtId="3" fontId="44" fillId="13" borderId="2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179" fontId="9" fillId="0" borderId="1" xfId="29" applyNumberFormat="1" applyFont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79" fontId="9" fillId="0" borderId="18" xfId="0" applyNumberFormat="1" applyFont="1" applyBorder="1" applyAlignment="1">
      <alignment horizontal="center" vertical="center"/>
    </xf>
    <xf numFmtId="179" fontId="18" fillId="0" borderId="18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9" fontId="9" fillId="0" borderId="20" xfId="29" applyNumberFormat="1" applyFont="1" applyBorder="1" applyAlignment="1">
      <alignment horizontal="center" vertical="center"/>
    </xf>
    <xf numFmtId="179" fontId="18" fillId="0" borderId="21" xfId="0" applyNumberFormat="1" applyFont="1" applyBorder="1" applyAlignment="1">
      <alignment horizontal="center" vertical="center"/>
    </xf>
    <xf numFmtId="0" fontId="0" fillId="0" borderId="0" xfId="0" applyBorder="1"/>
    <xf numFmtId="0" fontId="41" fillId="0" borderId="1" xfId="0" applyFont="1" applyBorder="1" applyAlignment="1">
      <alignment vertical="center" wrapText="1"/>
    </xf>
    <xf numFmtId="0" fontId="41" fillId="0" borderId="18" xfId="0" applyFont="1" applyBorder="1" applyAlignment="1">
      <alignment vertical="center" wrapText="1"/>
    </xf>
    <xf numFmtId="0" fontId="41" fillId="0" borderId="20" xfId="0" applyFont="1" applyBorder="1" applyAlignment="1">
      <alignment vertical="center" wrapText="1"/>
    </xf>
    <xf numFmtId="0" fontId="41" fillId="0" borderId="21" xfId="0" applyFont="1" applyBorder="1" applyAlignment="1">
      <alignment vertical="center" wrapText="1"/>
    </xf>
    <xf numFmtId="0" fontId="40" fillId="0" borderId="17" xfId="0" applyFont="1" applyBorder="1" applyAlignment="1">
      <alignment vertical="center" wrapText="1"/>
    </xf>
    <xf numFmtId="0" fontId="40" fillId="0" borderId="19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5" fillId="3" borderId="0" xfId="22" applyFill="1"/>
    <xf numFmtId="0" fontId="12" fillId="0" borderId="1" xfId="0" applyFont="1" applyBorder="1" applyAlignment="1">
      <alignment vertical="center"/>
    </xf>
    <xf numFmtId="0" fontId="49" fillId="0" borderId="0" xfId="0" applyFont="1"/>
    <xf numFmtId="0" fontId="50" fillId="0" borderId="1" xfId="10" applyFont="1" applyBorder="1" applyAlignment="1">
      <alignment horizontal="center"/>
    </xf>
    <xf numFmtId="0" fontId="52" fillId="0" borderId="0" xfId="11" applyFont="1" applyBorder="1" applyAlignment="1">
      <alignment horizontal="center" vertical="center"/>
    </xf>
    <xf numFmtId="0" fontId="50" fillId="0" borderId="0" xfId="1" applyFont="1"/>
    <xf numFmtId="0" fontId="52" fillId="0" borderId="39" xfId="11" applyFont="1" applyBorder="1" applyAlignment="1">
      <alignment vertical="center"/>
    </xf>
    <xf numFmtId="0" fontId="52" fillId="0" borderId="2" xfId="11" applyFont="1" applyBorder="1" applyAlignment="1">
      <alignment vertical="center"/>
    </xf>
    <xf numFmtId="0" fontId="52" fillId="0" borderId="40" xfId="11" applyFont="1" applyBorder="1" applyAlignment="1">
      <alignment vertical="center"/>
    </xf>
    <xf numFmtId="0" fontId="52" fillId="0" borderId="17" xfId="11" applyFont="1" applyBorder="1" applyAlignment="1">
      <alignment horizontal="left"/>
    </xf>
    <xf numFmtId="0" fontId="54" fillId="0" borderId="1" xfId="11" applyFont="1" applyBorder="1" applyAlignment="1">
      <alignment horizontal="center"/>
    </xf>
    <xf numFmtId="0" fontId="50" fillId="0" borderId="1" xfId="11" applyFont="1" applyBorder="1" applyAlignment="1">
      <alignment horizontal="center"/>
    </xf>
    <xf numFmtId="0" fontId="50" fillId="0" borderId="18" xfId="11" applyFont="1" applyBorder="1" applyAlignment="1">
      <alignment horizontal="right"/>
    </xf>
    <xf numFmtId="0" fontId="49" fillId="0" borderId="0" xfId="0" applyFont="1" applyBorder="1"/>
    <xf numFmtId="0" fontId="52" fillId="13" borderId="17" xfId="11" applyFont="1" applyFill="1" applyBorder="1" applyAlignment="1">
      <alignment vertical="center"/>
    </xf>
    <xf numFmtId="0" fontId="52" fillId="13" borderId="1" xfId="11" applyFont="1" applyFill="1" applyBorder="1" applyAlignment="1">
      <alignment vertical="center"/>
    </xf>
    <xf numFmtId="175" fontId="52" fillId="13" borderId="1" xfId="26" applyFont="1" applyFill="1" applyBorder="1" applyAlignment="1">
      <alignment vertical="center"/>
    </xf>
    <xf numFmtId="175" fontId="52" fillId="13" borderId="18" xfId="26" applyFont="1" applyFill="1" applyBorder="1" applyAlignment="1">
      <alignment horizontal="center" vertical="center"/>
    </xf>
    <xf numFmtId="0" fontId="52" fillId="0" borderId="17" xfId="11" applyFont="1" applyBorder="1" applyAlignment="1">
      <alignment vertical="center"/>
    </xf>
    <xf numFmtId="0" fontId="50" fillId="0" borderId="1" xfId="11" applyFont="1" applyBorder="1" applyAlignment="1">
      <alignment horizontal="center" vertical="center"/>
    </xf>
    <xf numFmtId="175" fontId="50" fillId="0" borderId="1" xfId="26" applyFont="1" applyBorder="1" applyAlignment="1">
      <alignment horizontal="center" vertical="center"/>
    </xf>
    <xf numFmtId="175" fontId="50" fillId="0" borderId="18" xfId="26" applyFont="1" applyBorder="1" applyAlignment="1">
      <alignment horizontal="center" vertical="center"/>
    </xf>
    <xf numFmtId="0" fontId="50" fillId="0" borderId="0" xfId="1" applyFont="1" applyAlignment="1" applyProtection="1">
      <alignment vertical="center"/>
      <protection locked="0"/>
    </xf>
    <xf numFmtId="0" fontId="52" fillId="13" borderId="17" xfId="11" applyFont="1" applyFill="1" applyBorder="1" applyAlignment="1">
      <alignment horizontal="left" vertical="center"/>
    </xf>
    <xf numFmtId="0" fontId="52" fillId="13" borderId="1" xfId="11" applyFont="1" applyFill="1" applyBorder="1" applyAlignment="1">
      <alignment horizontal="left" vertical="center"/>
    </xf>
    <xf numFmtId="0" fontId="52" fillId="13" borderId="1" xfId="11" applyFont="1" applyFill="1" applyBorder="1" applyAlignment="1">
      <alignment horizontal="center" vertical="center"/>
    </xf>
    <xf numFmtId="176" fontId="52" fillId="13" borderId="1" xfId="26" applyNumberFormat="1" applyFont="1" applyFill="1" applyBorder="1" applyAlignment="1">
      <alignment horizontal="center" vertical="center"/>
    </xf>
    <xf numFmtId="176" fontId="52" fillId="13" borderId="18" xfId="26" applyNumberFormat="1" applyFont="1" applyFill="1" applyBorder="1" applyAlignment="1">
      <alignment horizontal="center" vertical="center"/>
    </xf>
    <xf numFmtId="0" fontId="52" fillId="7" borderId="17" xfId="11" applyFont="1" applyFill="1" applyBorder="1" applyAlignment="1">
      <alignment horizontal="left" vertical="center"/>
    </xf>
    <xf numFmtId="0" fontId="50" fillId="7" borderId="1" xfId="11" applyFont="1" applyFill="1" applyBorder="1" applyAlignment="1">
      <alignment horizontal="left" vertical="center"/>
    </xf>
    <xf numFmtId="0" fontId="50" fillId="7" borderId="1" xfId="11" applyFont="1" applyFill="1" applyBorder="1" applyAlignment="1">
      <alignment horizontal="center" vertical="center"/>
    </xf>
    <xf numFmtId="176" fontId="50" fillId="7" borderId="1" xfId="26" applyNumberFormat="1" applyFont="1" applyFill="1" applyBorder="1" applyAlignment="1">
      <alignment horizontal="center" vertical="center"/>
    </xf>
    <xf numFmtId="176" fontId="50" fillId="7" borderId="18" xfId="26" applyNumberFormat="1" applyFont="1" applyFill="1" applyBorder="1" applyAlignment="1">
      <alignment horizontal="right" vertical="center"/>
    </xf>
    <xf numFmtId="3" fontId="50" fillId="7" borderId="18" xfId="26" applyNumberFormat="1" applyFont="1" applyFill="1" applyBorder="1" applyAlignment="1">
      <alignment horizontal="right" vertical="center"/>
    </xf>
    <xf numFmtId="0" fontId="50" fillId="0" borderId="17" xfId="11" applyFont="1" applyBorder="1" applyAlignment="1">
      <alignment horizontal="left" vertical="center"/>
    </xf>
    <xf numFmtId="0" fontId="50" fillId="0" borderId="1" xfId="11" applyFont="1" applyBorder="1" applyAlignment="1">
      <alignment horizontal="left" vertical="center"/>
    </xf>
    <xf numFmtId="3" fontId="50" fillId="0" borderId="1" xfId="24" applyNumberFormat="1" applyFont="1" applyBorder="1" applyAlignment="1">
      <alignment horizontal="right" vertical="center"/>
    </xf>
    <xf numFmtId="3" fontId="50" fillId="0" borderId="18" xfId="26" applyNumberFormat="1" applyFont="1" applyBorder="1" applyAlignment="1">
      <alignment horizontal="right" vertical="center"/>
    </xf>
    <xf numFmtId="0" fontId="52" fillId="0" borderId="17" xfId="11" applyFont="1" applyBorder="1" applyAlignment="1">
      <alignment horizontal="left" vertical="center"/>
    </xf>
    <xf numFmtId="1" fontId="52" fillId="0" borderId="1" xfId="11" applyNumberFormat="1" applyFont="1" applyBorder="1" applyAlignment="1">
      <alignment horizontal="center" vertical="center"/>
    </xf>
    <xf numFmtId="3" fontId="50" fillId="0" borderId="1" xfId="26" applyNumberFormat="1" applyFont="1" applyFill="1" applyBorder="1" applyAlignment="1">
      <alignment horizontal="right" vertical="center"/>
    </xf>
    <xf numFmtId="3" fontId="52" fillId="0" borderId="18" xfId="26" applyNumberFormat="1" applyFont="1" applyFill="1" applyBorder="1" applyAlignment="1">
      <alignment horizontal="right" vertical="center"/>
    </xf>
    <xf numFmtId="3" fontId="50" fillId="7" borderId="1" xfId="26" applyNumberFormat="1" applyFont="1" applyFill="1" applyBorder="1" applyAlignment="1">
      <alignment horizontal="right" vertical="center"/>
    </xf>
    <xf numFmtId="3" fontId="50" fillId="0" borderId="1" xfId="26" applyNumberFormat="1" applyFont="1" applyBorder="1" applyAlignment="1">
      <alignment horizontal="right" vertical="center"/>
    </xf>
    <xf numFmtId="1" fontId="50" fillId="0" borderId="1" xfId="11" applyNumberFormat="1" applyFont="1" applyBorder="1" applyAlignment="1">
      <alignment horizontal="center" vertical="center"/>
    </xf>
    <xf numFmtId="3" fontId="50" fillId="0" borderId="18" xfId="6" applyNumberFormat="1" applyFont="1" applyBorder="1" applyAlignment="1">
      <alignment horizontal="right" vertical="center"/>
    </xf>
    <xf numFmtId="3" fontId="52" fillId="0" borderId="18" xfId="26" applyNumberFormat="1" applyFont="1" applyBorder="1" applyAlignment="1">
      <alignment horizontal="right" vertical="center"/>
    </xf>
    <xf numFmtId="175" fontId="50" fillId="0" borderId="1" xfId="26" applyFont="1" applyFill="1" applyBorder="1" applyAlignment="1">
      <alignment horizontal="right" vertical="center"/>
    </xf>
    <xf numFmtId="175" fontId="50" fillId="7" borderId="1" xfId="26" applyFont="1" applyFill="1" applyBorder="1" applyAlignment="1">
      <alignment horizontal="right" vertical="center"/>
    </xf>
    <xf numFmtId="3" fontId="52" fillId="0" borderId="0" xfId="26" applyNumberFormat="1" applyFont="1" applyFill="1" applyBorder="1" applyAlignment="1">
      <alignment horizontal="right" vertical="center"/>
    </xf>
    <xf numFmtId="9" fontId="50" fillId="0" borderId="1" xfId="27" applyFont="1" applyBorder="1" applyAlignment="1">
      <alignment horizontal="left" vertical="center"/>
    </xf>
    <xf numFmtId="175" fontId="50" fillId="0" borderId="1" xfId="26" applyFont="1" applyBorder="1" applyAlignment="1">
      <alignment horizontal="right" vertical="center"/>
    </xf>
    <xf numFmtId="9" fontId="50" fillId="0" borderId="1" xfId="11" applyNumberFormat="1" applyFont="1" applyBorder="1" applyAlignment="1">
      <alignment horizontal="left" vertical="center"/>
    </xf>
    <xf numFmtId="2" fontId="50" fillId="0" borderId="1" xfId="11" applyNumberFormat="1" applyFont="1" applyBorder="1" applyAlignment="1">
      <alignment horizontal="center" vertical="center"/>
    </xf>
    <xf numFmtId="0" fontId="50" fillId="0" borderId="17" xfId="11" applyFont="1" applyBorder="1" applyAlignment="1">
      <alignment horizontal="left" vertical="center" wrapText="1"/>
    </xf>
    <xf numFmtId="9" fontId="50" fillId="0" borderId="1" xfId="11" applyNumberFormat="1" applyFont="1" applyBorder="1" applyAlignment="1">
      <alignment horizontal="center" vertical="center"/>
    </xf>
    <xf numFmtId="9" fontId="50" fillId="0" borderId="1" xfId="26" applyNumberFormat="1" applyFont="1" applyBorder="1" applyAlignment="1">
      <alignment horizontal="right" vertical="center"/>
    </xf>
    <xf numFmtId="0" fontId="50" fillId="7" borderId="1" xfId="11" applyFont="1" applyFill="1" applyBorder="1" applyAlignment="1">
      <alignment horizontal="right" vertical="center"/>
    </xf>
    <xf numFmtId="3" fontId="52" fillId="7" borderId="18" xfId="11" applyNumberFormat="1" applyFont="1" applyFill="1" applyBorder="1" applyAlignment="1">
      <alignment horizontal="right" vertical="center"/>
    </xf>
    <xf numFmtId="0" fontId="52" fillId="7" borderId="19" xfId="11" applyFont="1" applyFill="1" applyBorder="1" applyAlignment="1">
      <alignment vertical="center"/>
    </xf>
    <xf numFmtId="0" fontId="50" fillId="7" borderId="20" xfId="11" applyFont="1" applyFill="1" applyBorder="1" applyAlignment="1">
      <alignment horizontal="center" vertical="center"/>
    </xf>
    <xf numFmtId="3" fontId="50" fillId="7" borderId="20" xfId="26" applyNumberFormat="1" applyFont="1" applyFill="1" applyBorder="1" applyAlignment="1">
      <alignment horizontal="right" vertical="center"/>
    </xf>
    <xf numFmtId="3" fontId="52" fillId="7" borderId="21" xfId="26" applyNumberFormat="1" applyFont="1" applyFill="1" applyBorder="1" applyAlignment="1">
      <alignment horizontal="right" vertical="center"/>
    </xf>
    <xf numFmtId="0" fontId="50" fillId="0" borderId="0" xfId="1" applyFont="1" applyAlignment="1" applyProtection="1">
      <alignment vertical="center" wrapText="1"/>
      <protection locked="0"/>
    </xf>
    <xf numFmtId="0" fontId="50" fillId="0" borderId="0" xfId="1" applyFont="1" applyAlignment="1" applyProtection="1">
      <alignment horizontal="center" vertical="center" wrapText="1"/>
      <protection locked="0"/>
    </xf>
    <xf numFmtId="3" fontId="50" fillId="0" borderId="0" xfId="1" applyNumberFormat="1" applyFont="1" applyAlignment="1" applyProtection="1">
      <alignment vertical="center" wrapText="1"/>
      <protection locked="0"/>
    </xf>
    <xf numFmtId="0" fontId="52" fillId="13" borderId="35" xfId="0" applyFont="1" applyFill="1" applyBorder="1" applyAlignment="1">
      <alignment horizontal="center"/>
    </xf>
    <xf numFmtId="2" fontId="52" fillId="13" borderId="5" xfId="0" applyNumberFormat="1" applyFont="1" applyFill="1" applyBorder="1" applyAlignment="1">
      <alignment horizontal="center" vertical="center" wrapText="1"/>
    </xf>
    <xf numFmtId="2" fontId="52" fillId="13" borderId="34" xfId="0" applyNumberFormat="1" applyFont="1" applyFill="1" applyBorder="1" applyAlignment="1">
      <alignment horizontal="center" vertical="center" wrapText="1"/>
    </xf>
    <xf numFmtId="0" fontId="52" fillId="7" borderId="17" xfId="0" applyFont="1" applyFill="1" applyBorder="1"/>
    <xf numFmtId="2" fontId="52" fillId="7" borderId="1" xfId="0" applyNumberFormat="1" applyFont="1" applyFill="1" applyBorder="1" applyAlignment="1">
      <alignment horizontal="center" vertical="center" wrapText="1"/>
    </xf>
    <xf numFmtId="2" fontId="52" fillId="7" borderId="18" xfId="0" applyNumberFormat="1" applyFont="1" applyFill="1" applyBorder="1" applyAlignment="1">
      <alignment horizontal="center" vertical="center" wrapText="1"/>
    </xf>
    <xf numFmtId="0" fontId="50" fillId="7" borderId="1" xfId="0" applyFont="1" applyFill="1" applyBorder="1"/>
    <xf numFmtId="0" fontId="50" fillId="7" borderId="18" xfId="0" applyFont="1" applyFill="1" applyBorder="1"/>
    <xf numFmtId="0" fontId="50" fillId="0" borderId="17" xfId="0" applyFont="1" applyBorder="1" applyAlignment="1">
      <alignment horizontal="left"/>
    </xf>
    <xf numFmtId="3" fontId="50" fillId="0" borderId="1" xfId="0" applyNumberFormat="1" applyFont="1" applyBorder="1" applyAlignment="1">
      <alignment horizontal="center"/>
    </xf>
    <xf numFmtId="174" fontId="50" fillId="0" borderId="34" xfId="0" applyNumberFormat="1" applyFont="1" applyBorder="1"/>
    <xf numFmtId="0" fontId="52" fillId="7" borderId="17" xfId="0" applyFont="1" applyFill="1" applyBorder="1" applyAlignment="1">
      <alignment horizontal="left"/>
    </xf>
    <xf numFmtId="3" fontId="52" fillId="7" borderId="1" xfId="0" applyNumberFormat="1" applyFont="1" applyFill="1" applyBorder="1" applyAlignment="1">
      <alignment horizontal="center"/>
    </xf>
    <xf numFmtId="3" fontId="50" fillId="7" borderId="1" xfId="0" applyNumberFormat="1" applyFont="1" applyFill="1" applyBorder="1" applyAlignment="1">
      <alignment horizontal="center"/>
    </xf>
    <xf numFmtId="174" fontId="52" fillId="7" borderId="34" xfId="0" applyNumberFormat="1" applyFont="1" applyFill="1" applyBorder="1"/>
    <xf numFmtId="0" fontId="50" fillId="0" borderId="1" xfId="0" applyFont="1" applyBorder="1"/>
    <xf numFmtId="3" fontId="50" fillId="0" borderId="1" xfId="0" applyNumberFormat="1" applyFont="1" applyBorder="1"/>
    <xf numFmtId="3" fontId="50" fillId="7" borderId="1" xfId="0" applyNumberFormat="1" applyFont="1" applyFill="1" applyBorder="1"/>
    <xf numFmtId="174" fontId="50" fillId="7" borderId="34" xfId="0" applyNumberFormat="1" applyFont="1" applyFill="1" applyBorder="1"/>
    <xf numFmtId="0" fontId="50" fillId="0" borderId="17" xfId="0" applyFont="1" applyBorder="1" applyAlignment="1">
      <alignment horizontal="left" vertical="center"/>
    </xf>
    <xf numFmtId="0" fontId="52" fillId="0" borderId="17" xfId="0" applyFont="1" applyBorder="1" applyAlignment="1">
      <alignment horizontal="left" vertical="center"/>
    </xf>
    <xf numFmtId="3" fontId="52" fillId="0" borderId="1" xfId="0" applyNumberFormat="1" applyFont="1" applyBorder="1" applyAlignment="1">
      <alignment horizontal="center"/>
    </xf>
    <xf numFmtId="9" fontId="50" fillId="0" borderId="1" xfId="0" applyNumberFormat="1" applyFont="1" applyBorder="1" applyAlignment="1">
      <alignment horizontal="center"/>
    </xf>
    <xf numFmtId="0" fontId="52" fillId="0" borderId="17" xfId="0" applyFont="1" applyBorder="1" applyAlignment="1">
      <alignment horizontal="left"/>
    </xf>
    <xf numFmtId="174" fontId="52" fillId="0" borderId="34" xfId="0" applyNumberFormat="1" applyFont="1" applyBorder="1"/>
    <xf numFmtId="0" fontId="52" fillId="7" borderId="1" xfId="0" applyFont="1" applyFill="1" applyBorder="1" applyAlignment="1">
      <alignment horizontal="left"/>
    </xf>
    <xf numFmtId="3" fontId="52" fillId="7" borderId="1" xfId="0" applyNumberFormat="1" applyFont="1" applyFill="1" applyBorder="1" applyAlignment="1">
      <alignment horizontal="center" vertical="center"/>
    </xf>
    <xf numFmtId="0" fontId="52" fillId="7" borderId="18" xfId="0" applyFont="1" applyFill="1" applyBorder="1" applyAlignment="1">
      <alignment horizontal="left"/>
    </xf>
    <xf numFmtId="0" fontId="52" fillId="0" borderId="1" xfId="0" applyFont="1" applyBorder="1" applyAlignment="1">
      <alignment horizontal="left"/>
    </xf>
    <xf numFmtId="0" fontId="52" fillId="0" borderId="1" xfId="0" applyFont="1" applyBorder="1" applyAlignment="1">
      <alignment horizontal="center" vertical="center"/>
    </xf>
    <xf numFmtId="0" fontId="52" fillId="0" borderId="18" xfId="0" applyFont="1" applyBorder="1" applyAlignment="1">
      <alignment horizontal="left"/>
    </xf>
    <xf numFmtId="0" fontId="50" fillId="0" borderId="17" xfId="0" applyFont="1" applyBorder="1"/>
    <xf numFmtId="0" fontId="50" fillId="0" borderId="0" xfId="0" applyFont="1" applyBorder="1"/>
    <xf numFmtId="0" fontId="49" fillId="0" borderId="0" xfId="0" applyFont="1" applyBorder="1" applyAlignment="1">
      <alignment horizontal="center" vertical="center"/>
    </xf>
    <xf numFmtId="0" fontId="49" fillId="0" borderId="25" xfId="0" applyFont="1" applyBorder="1"/>
    <xf numFmtId="0" fontId="50" fillId="0" borderId="19" xfId="0" applyFont="1" applyBorder="1" applyAlignment="1">
      <alignment horizontal="left"/>
    </xf>
    <xf numFmtId="0" fontId="49" fillId="0" borderId="27" xfId="0" applyFont="1" applyBorder="1"/>
    <xf numFmtId="0" fontId="52" fillId="0" borderId="27" xfId="0" applyFont="1" applyBorder="1" applyAlignment="1">
      <alignment horizontal="center"/>
    </xf>
    <xf numFmtId="0" fontId="49" fillId="0" borderId="28" xfId="0" applyFont="1" applyBorder="1"/>
    <xf numFmtId="0" fontId="51" fillId="7" borderId="35" xfId="0" applyFont="1" applyFill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 wrapText="1"/>
    </xf>
    <xf numFmtId="0" fontId="51" fillId="7" borderId="34" xfId="0" applyFont="1" applyFill="1" applyBorder="1" applyAlignment="1">
      <alignment horizontal="center" vertical="center" wrapText="1"/>
    </xf>
    <xf numFmtId="0" fontId="51" fillId="7" borderId="41" xfId="0" applyFont="1" applyFill="1" applyBorder="1" applyAlignment="1">
      <alignment vertical="center"/>
    </xf>
    <xf numFmtId="0" fontId="51" fillId="7" borderId="7" xfId="0" applyFont="1" applyFill="1" applyBorder="1" applyAlignment="1">
      <alignment vertical="center"/>
    </xf>
    <xf numFmtId="0" fontId="51" fillId="7" borderId="33" xfId="0" applyFont="1" applyFill="1" applyBorder="1" applyAlignment="1">
      <alignment vertical="center"/>
    </xf>
    <xf numFmtId="0" fontId="51" fillId="0" borderId="7" xfId="0" applyFont="1" applyBorder="1" applyAlignment="1">
      <alignment vertical="center"/>
    </xf>
    <xf numFmtId="0" fontId="51" fillId="0" borderId="33" xfId="0" applyFont="1" applyBorder="1" applyAlignment="1">
      <alignment vertical="center"/>
    </xf>
    <xf numFmtId="0" fontId="55" fillId="0" borderId="17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 vertical="center"/>
    </xf>
    <xf numFmtId="9" fontId="49" fillId="0" borderId="1" xfId="23" applyFont="1" applyFill="1" applyBorder="1" applyAlignment="1">
      <alignment horizontal="center" vertical="center"/>
    </xf>
    <xf numFmtId="164" fontId="49" fillId="0" borderId="1" xfId="0" applyNumberFormat="1" applyFont="1" applyBorder="1" applyAlignment="1">
      <alignment horizontal="right" vertical="center"/>
    </xf>
    <xf numFmtId="164" fontId="49" fillId="0" borderId="18" xfId="0" applyNumberFormat="1" applyFont="1" applyBorder="1" applyAlignment="1">
      <alignment horizontal="right" vertical="center"/>
    </xf>
    <xf numFmtId="0" fontId="50" fillId="0" borderId="17" xfId="0" applyFont="1" applyBorder="1" applyAlignment="1">
      <alignment horizontal="left" vertical="center" wrapText="1"/>
    </xf>
    <xf numFmtId="0" fontId="55" fillId="0" borderId="17" xfId="0" applyFont="1" applyBorder="1" applyAlignment="1">
      <alignment horizontal="left" vertical="center"/>
    </xf>
    <xf numFmtId="164" fontId="56" fillId="0" borderId="18" xfId="0" applyNumberFormat="1" applyFont="1" applyBorder="1" applyAlignment="1">
      <alignment horizontal="right" vertical="center"/>
    </xf>
    <xf numFmtId="0" fontId="55" fillId="0" borderId="1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right" vertical="center"/>
    </xf>
    <xf numFmtId="172" fontId="49" fillId="0" borderId="18" xfId="0" applyNumberFormat="1" applyFont="1" applyBorder="1" applyAlignment="1">
      <alignment horizontal="right" vertical="center"/>
    </xf>
    <xf numFmtId="164" fontId="51" fillId="0" borderId="21" xfId="0" applyNumberFormat="1" applyFont="1" applyBorder="1" applyAlignment="1">
      <alignment horizontal="right" vertical="center"/>
    </xf>
    <xf numFmtId="0" fontId="52" fillId="7" borderId="17" xfId="0" applyFont="1" applyFill="1" applyBorder="1" applyAlignment="1">
      <alignment horizontal="center" vertical="center" wrapText="1"/>
    </xf>
    <xf numFmtId="0" fontId="52" fillId="7" borderId="1" xfId="0" applyFont="1" applyFill="1" applyBorder="1" applyAlignment="1">
      <alignment horizontal="center" vertical="center" wrapText="1"/>
    </xf>
    <xf numFmtId="3" fontId="52" fillId="7" borderId="1" xfId="0" applyNumberFormat="1" applyFont="1" applyFill="1" applyBorder="1" applyAlignment="1">
      <alignment horizontal="center" vertical="center" wrapText="1"/>
    </xf>
    <xf numFmtId="0" fontId="57" fillId="7" borderId="1" xfId="0" applyFont="1" applyFill="1" applyBorder="1" applyAlignment="1">
      <alignment horizontal="center" vertical="center" wrapText="1"/>
    </xf>
    <xf numFmtId="3" fontId="52" fillId="7" borderId="18" xfId="0" applyNumberFormat="1" applyFont="1" applyFill="1" applyBorder="1" applyAlignment="1">
      <alignment horizontal="center" vertical="center" wrapText="1"/>
    </xf>
    <xf numFmtId="0" fontId="50" fillId="7" borderId="18" xfId="0" applyFont="1" applyFill="1" applyBorder="1" applyAlignment="1">
      <alignment vertical="center" wrapText="1"/>
    </xf>
    <xf numFmtId="0" fontId="50" fillId="0" borderId="17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horizontal="center" vertical="center" wrapText="1"/>
    </xf>
    <xf numFmtId="178" fontId="50" fillId="0" borderId="1" xfId="9" applyNumberFormat="1" applyFont="1" applyFill="1" applyBorder="1" applyAlignment="1" applyProtection="1">
      <alignment horizontal="center" vertical="center" wrapText="1"/>
    </xf>
    <xf numFmtId="178" fontId="50" fillId="0" borderId="18" xfId="9" applyNumberFormat="1" applyFont="1" applyFill="1" applyBorder="1" applyAlignment="1" applyProtection="1">
      <alignment horizontal="center" vertical="center" wrapText="1"/>
    </xf>
    <xf numFmtId="0" fontId="52" fillId="13" borderId="17" xfId="0" applyFont="1" applyFill="1" applyBorder="1" applyAlignment="1">
      <alignment vertical="center" wrapText="1"/>
    </xf>
    <xf numFmtId="0" fontId="52" fillId="13" borderId="1" xfId="0" applyFont="1" applyFill="1" applyBorder="1" applyAlignment="1">
      <alignment horizontal="center" vertical="center" wrapText="1"/>
    </xf>
    <xf numFmtId="177" fontId="52" fillId="13" borderId="1" xfId="0" applyNumberFormat="1" applyFont="1" applyFill="1" applyBorder="1" applyAlignment="1">
      <alignment horizontal="center" vertical="center" wrapText="1"/>
    </xf>
    <xf numFmtId="3" fontId="52" fillId="13" borderId="1" xfId="0" applyNumberFormat="1" applyFont="1" applyFill="1" applyBorder="1" applyAlignment="1">
      <alignment vertical="center" wrapText="1"/>
    </xf>
    <xf numFmtId="178" fontId="52" fillId="13" borderId="1" xfId="9" applyNumberFormat="1" applyFont="1" applyFill="1" applyBorder="1" applyAlignment="1" applyProtection="1">
      <alignment vertical="center" wrapText="1"/>
    </xf>
    <xf numFmtId="178" fontId="52" fillId="13" borderId="18" xfId="9" applyNumberFormat="1" applyFont="1" applyFill="1" applyBorder="1" applyAlignment="1" applyProtection="1">
      <alignment vertical="center" wrapText="1"/>
    </xf>
    <xf numFmtId="0" fontId="52" fillId="7" borderId="17" xfId="0" applyFont="1" applyFill="1" applyBorder="1" applyAlignment="1">
      <alignment horizontal="left" vertical="center" wrapText="1"/>
    </xf>
    <xf numFmtId="3" fontId="50" fillId="0" borderId="1" xfId="0" applyNumberFormat="1" applyFont="1" applyFill="1" applyBorder="1" applyAlignment="1">
      <alignment vertical="center" wrapText="1"/>
    </xf>
    <xf numFmtId="0" fontId="50" fillId="0" borderId="1" xfId="10" applyFont="1" applyBorder="1"/>
    <xf numFmtId="0" fontId="50" fillId="0" borderId="17" xfId="0" applyFont="1" applyFill="1" applyBorder="1" applyAlignment="1">
      <alignment horizontal="left" vertical="center" wrapText="1"/>
    </xf>
    <xf numFmtId="0" fontId="50" fillId="0" borderId="17" xfId="0" quotePrefix="1" applyFont="1" applyFill="1" applyBorder="1" applyAlignment="1">
      <alignment horizontal="left" vertical="center" wrapText="1"/>
    </xf>
    <xf numFmtId="3" fontId="59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8" fillId="0" borderId="0" xfId="1" applyNumberFormat="1" applyFont="1" applyAlignment="1" applyProtection="1">
      <alignment vertical="center" wrapText="1"/>
      <protection locked="0"/>
    </xf>
    <xf numFmtId="3" fontId="50" fillId="13" borderId="1" xfId="0" applyNumberFormat="1" applyFont="1" applyFill="1" applyBorder="1" applyAlignment="1">
      <alignment vertical="center" wrapText="1"/>
    </xf>
    <xf numFmtId="0" fontId="52" fillId="0" borderId="17" xfId="0" applyFont="1" applyFill="1" applyBorder="1" applyAlignment="1">
      <alignment vertical="center"/>
    </xf>
    <xf numFmtId="0" fontId="52" fillId="0" borderId="1" xfId="0" applyFont="1" applyFill="1" applyBorder="1" applyAlignment="1">
      <alignment vertical="center"/>
    </xf>
    <xf numFmtId="173" fontId="52" fillId="0" borderId="1" xfId="0" applyNumberFormat="1" applyFont="1" applyFill="1" applyBorder="1" applyAlignment="1">
      <alignment vertical="center"/>
    </xf>
    <xf numFmtId="173" fontId="52" fillId="0" borderId="18" xfId="0" applyNumberFormat="1" applyFont="1" applyFill="1" applyBorder="1" applyAlignment="1">
      <alignment vertical="center"/>
    </xf>
    <xf numFmtId="0" fontId="52" fillId="7" borderId="17" xfId="0" applyFont="1" applyFill="1" applyBorder="1" applyAlignment="1">
      <alignment vertical="center" wrapText="1"/>
    </xf>
    <xf numFmtId="3" fontId="50" fillId="7" borderId="1" xfId="0" applyNumberFormat="1" applyFont="1" applyFill="1" applyBorder="1" applyAlignment="1">
      <alignment vertical="center" wrapText="1"/>
    </xf>
    <xf numFmtId="178" fontId="52" fillId="7" borderId="1" xfId="9" applyNumberFormat="1" applyFont="1" applyFill="1" applyBorder="1" applyAlignment="1" applyProtection="1">
      <alignment vertical="center" wrapText="1"/>
    </xf>
    <xf numFmtId="178" fontId="52" fillId="7" borderId="18" xfId="9" applyNumberFormat="1" applyFont="1" applyFill="1" applyBorder="1" applyAlignment="1" applyProtection="1">
      <alignment vertical="center" wrapText="1"/>
    </xf>
    <xf numFmtId="178" fontId="52" fillId="7" borderId="20" xfId="9" applyNumberFormat="1" applyFont="1" applyFill="1" applyBorder="1" applyAlignment="1" applyProtection="1">
      <alignment vertical="center" wrapText="1"/>
    </xf>
    <xf numFmtId="178" fontId="52" fillId="7" borderId="21" xfId="9" applyNumberFormat="1" applyFont="1" applyFill="1" applyBorder="1" applyAlignment="1" applyProtection="1">
      <alignment vertical="center" wrapText="1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vertical="center" wrapText="1"/>
    </xf>
    <xf numFmtId="0" fontId="22" fillId="0" borderId="1" xfId="11" applyFont="1" applyBorder="1" applyAlignment="1">
      <alignment vertical="center"/>
    </xf>
    <xf numFmtId="0" fontId="21" fillId="0" borderId="1" xfId="11" applyFont="1" applyBorder="1" applyAlignment="1">
      <alignment horizontal="center" vertical="center"/>
    </xf>
    <xf numFmtId="175" fontId="21" fillId="0" borderId="1" xfId="26" applyFont="1" applyBorder="1" applyAlignment="1">
      <alignment horizontal="center" vertical="center"/>
    </xf>
    <xf numFmtId="0" fontId="22" fillId="0" borderId="1" xfId="11" applyFont="1" applyBorder="1" applyAlignment="1">
      <alignment horizontal="left" vertical="center"/>
    </xf>
    <xf numFmtId="0" fontId="22" fillId="0" borderId="1" xfId="11" applyFont="1" applyBorder="1" applyAlignment="1">
      <alignment horizontal="center" vertical="center"/>
    </xf>
    <xf numFmtId="176" fontId="22" fillId="0" borderId="1" xfId="26" applyNumberFormat="1" applyFont="1" applyBorder="1" applyAlignment="1">
      <alignment horizontal="center" vertical="center"/>
    </xf>
    <xf numFmtId="0" fontId="21" fillId="0" borderId="1" xfId="11" applyFont="1" applyBorder="1" applyAlignment="1">
      <alignment horizontal="left" vertical="center"/>
    </xf>
    <xf numFmtId="176" fontId="21" fillId="0" borderId="1" xfId="26" applyNumberFormat="1" applyFont="1" applyBorder="1" applyAlignment="1">
      <alignment horizontal="center" vertical="center"/>
    </xf>
    <xf numFmtId="3" fontId="21" fillId="0" borderId="1" xfId="26" applyNumberFormat="1" applyFont="1" applyBorder="1" applyAlignment="1">
      <alignment horizontal="right" vertical="center"/>
    </xf>
    <xf numFmtId="3" fontId="21" fillId="0" borderId="1" xfId="24" applyNumberFormat="1" applyFont="1" applyBorder="1" applyAlignment="1">
      <alignment horizontal="right" vertical="center"/>
    </xf>
    <xf numFmtId="1" fontId="21" fillId="0" borderId="1" xfId="11" applyNumberFormat="1" applyFont="1" applyBorder="1" applyAlignment="1">
      <alignment horizontal="center" vertical="center"/>
    </xf>
    <xf numFmtId="3" fontId="21" fillId="0" borderId="1" xfId="6" applyNumberFormat="1" applyFont="1" applyBorder="1" applyAlignment="1">
      <alignment horizontal="right" vertical="center"/>
    </xf>
    <xf numFmtId="3" fontId="22" fillId="0" borderId="1" xfId="26" applyNumberFormat="1" applyFont="1" applyBorder="1" applyAlignment="1">
      <alignment horizontal="right" vertical="center"/>
    </xf>
    <xf numFmtId="9" fontId="21" fillId="0" borderId="1" xfId="27" applyFont="1" applyBorder="1" applyAlignment="1">
      <alignment horizontal="left" vertical="center"/>
    </xf>
    <xf numFmtId="175" fontId="21" fillId="0" borderId="1" xfId="26" applyFont="1" applyBorder="1" applyAlignment="1">
      <alignment horizontal="right" vertical="center"/>
    </xf>
    <xf numFmtId="9" fontId="21" fillId="0" borderId="1" xfId="11" applyNumberFormat="1" applyFont="1" applyBorder="1" applyAlignment="1">
      <alignment horizontal="left" vertical="center"/>
    </xf>
    <xf numFmtId="9" fontId="21" fillId="0" borderId="1" xfId="11" applyNumberFormat="1" applyFont="1" applyBorder="1" applyAlignment="1">
      <alignment horizontal="center" vertical="center"/>
    </xf>
    <xf numFmtId="9" fontId="21" fillId="0" borderId="1" xfId="26" applyNumberFormat="1" applyFont="1" applyBorder="1" applyAlignment="1">
      <alignment horizontal="right" vertical="center"/>
    </xf>
    <xf numFmtId="0" fontId="21" fillId="0" borderId="1" xfId="11" applyFont="1" applyBorder="1" applyAlignment="1">
      <alignment horizontal="left" vertical="center" wrapText="1"/>
    </xf>
    <xf numFmtId="0" fontId="61" fillId="0" borderId="1" xfId="0" applyFont="1" applyBorder="1"/>
    <xf numFmtId="0" fontId="62" fillId="0" borderId="1" xfId="0" applyFont="1" applyBorder="1"/>
    <xf numFmtId="0" fontId="62" fillId="0" borderId="1" xfId="0" applyFont="1" applyBorder="1" applyAlignment="1">
      <alignment horizontal="right"/>
    </xf>
    <xf numFmtId="3" fontId="62" fillId="0" borderId="1" xfId="0" applyNumberFormat="1" applyFont="1" applyBorder="1" applyAlignment="1">
      <alignment horizontal="right" vertical="center"/>
    </xf>
    <xf numFmtId="0" fontId="62" fillId="0" borderId="1" xfId="0" applyFont="1" applyBorder="1" applyAlignment="1">
      <alignment horizontal="center"/>
    </xf>
    <xf numFmtId="3" fontId="62" fillId="0" borderId="1" xfId="0" applyNumberFormat="1" applyFont="1" applyBorder="1" applyAlignment="1">
      <alignment horizontal="right"/>
    </xf>
    <xf numFmtId="3" fontId="21" fillId="0" borderId="1" xfId="3" applyNumberFormat="1" applyFont="1" applyFill="1" applyBorder="1" applyAlignment="1">
      <alignment horizontal="right" vertical="center"/>
    </xf>
    <xf numFmtId="3" fontId="61" fillId="0" borderId="1" xfId="0" applyNumberFormat="1" applyFont="1" applyBorder="1" applyAlignment="1">
      <alignment horizontal="right" vertical="center"/>
    </xf>
    <xf numFmtId="9" fontId="62" fillId="0" borderId="1" xfId="0" applyNumberFormat="1" applyFont="1" applyBorder="1" applyAlignment="1">
      <alignment horizontal="center"/>
    </xf>
    <xf numFmtId="9" fontId="62" fillId="0" borderId="1" xfId="0" applyNumberFormat="1" applyFont="1" applyBorder="1" applyAlignment="1">
      <alignment horizontal="right"/>
    </xf>
    <xf numFmtId="0" fontId="62" fillId="0" borderId="1" xfId="0" applyFont="1" applyBorder="1" applyAlignment="1">
      <alignment wrapText="1"/>
    </xf>
    <xf numFmtId="0" fontId="63" fillId="0" borderId="0" xfId="0" applyFont="1"/>
    <xf numFmtId="0" fontId="63" fillId="0" borderId="0" xfId="0" applyFont="1" applyAlignment="1">
      <alignment horizontal="right"/>
    </xf>
    <xf numFmtId="0" fontId="62" fillId="0" borderId="0" xfId="0" applyFont="1"/>
    <xf numFmtId="0" fontId="22" fillId="4" borderId="1" xfId="11" applyFont="1" applyFill="1" applyBorder="1" applyAlignment="1">
      <alignment horizontal="left"/>
    </xf>
    <xf numFmtId="0" fontId="60" fillId="4" borderId="1" xfId="11" applyFont="1" applyFill="1" applyBorder="1" applyAlignment="1">
      <alignment horizontal="center"/>
    </xf>
    <xf numFmtId="0" fontId="21" fillId="4" borderId="1" xfId="11" applyFont="1" applyFill="1" applyBorder="1" applyAlignment="1">
      <alignment horizontal="center"/>
    </xf>
    <xf numFmtId="0" fontId="21" fillId="4" borderId="1" xfId="11" applyFont="1" applyFill="1" applyBorder="1" applyAlignment="1">
      <alignment horizontal="right"/>
    </xf>
    <xf numFmtId="0" fontId="22" fillId="4" borderId="1" xfId="11" applyFont="1" applyFill="1" applyBorder="1" applyAlignment="1">
      <alignment vertical="center"/>
    </xf>
    <xf numFmtId="175" fontId="22" fillId="4" borderId="1" xfId="26" applyFont="1" applyFill="1" applyBorder="1" applyAlignment="1">
      <alignment vertical="center"/>
    </xf>
    <xf numFmtId="175" fontId="22" fillId="4" borderId="1" xfId="26" applyFont="1" applyFill="1" applyBorder="1" applyAlignment="1">
      <alignment horizontal="center" vertical="center"/>
    </xf>
    <xf numFmtId="0" fontId="22" fillId="4" borderId="1" xfId="11" applyFont="1" applyFill="1" applyBorder="1" applyAlignment="1">
      <alignment horizontal="left" vertical="center"/>
    </xf>
    <xf numFmtId="0" fontId="21" fillId="4" borderId="1" xfId="11" applyFont="1" applyFill="1" applyBorder="1" applyAlignment="1">
      <alignment horizontal="left" vertical="center"/>
    </xf>
    <xf numFmtId="0" fontId="21" fillId="4" borderId="1" xfId="11" applyFont="1" applyFill="1" applyBorder="1" applyAlignment="1">
      <alignment horizontal="center" vertical="center"/>
    </xf>
    <xf numFmtId="176" fontId="21" fillId="4" borderId="1" xfId="26" applyNumberFormat="1" applyFont="1" applyFill="1" applyBorder="1" applyAlignment="1">
      <alignment horizontal="center" vertical="center"/>
    </xf>
    <xf numFmtId="176" fontId="21" fillId="4" borderId="1" xfId="26" applyNumberFormat="1" applyFont="1" applyFill="1" applyBorder="1" applyAlignment="1">
      <alignment horizontal="right" vertical="center"/>
    </xf>
    <xf numFmtId="3" fontId="21" fillId="4" borderId="1" xfId="26" applyNumberFormat="1" applyFont="1" applyFill="1" applyBorder="1" applyAlignment="1">
      <alignment horizontal="right" vertical="center"/>
    </xf>
    <xf numFmtId="1" fontId="22" fillId="4" borderId="1" xfId="11" applyNumberFormat="1" applyFont="1" applyFill="1" applyBorder="1" applyAlignment="1">
      <alignment horizontal="center" vertical="center"/>
    </xf>
    <xf numFmtId="3" fontId="22" fillId="4" borderId="1" xfId="26" applyNumberFormat="1" applyFont="1" applyFill="1" applyBorder="1" applyAlignment="1">
      <alignment horizontal="right" vertical="center"/>
    </xf>
    <xf numFmtId="175" fontId="21" fillId="4" borderId="1" xfId="26" applyFont="1" applyFill="1" applyBorder="1" applyAlignment="1">
      <alignment horizontal="right" vertical="center"/>
    </xf>
    <xf numFmtId="0" fontId="21" fillId="4" borderId="1" xfId="11" applyFont="1" applyFill="1" applyBorder="1" applyAlignment="1">
      <alignment horizontal="right" vertical="center"/>
    </xf>
    <xf numFmtId="3" fontId="22" fillId="4" borderId="1" xfId="11" applyNumberFormat="1" applyFont="1" applyFill="1" applyBorder="1" applyAlignment="1">
      <alignment horizontal="right" vertical="center"/>
    </xf>
    <xf numFmtId="0" fontId="61" fillId="4" borderId="1" xfId="0" applyFont="1" applyFill="1" applyBorder="1"/>
    <xf numFmtId="0" fontId="62" fillId="4" borderId="1" xfId="0" applyFont="1" applyFill="1" applyBorder="1"/>
    <xf numFmtId="0" fontId="62" fillId="4" borderId="1" xfId="0" applyFont="1" applyFill="1" applyBorder="1" applyAlignment="1">
      <alignment horizontal="right"/>
    </xf>
    <xf numFmtId="3" fontId="62" fillId="4" borderId="1" xfId="0" applyNumberFormat="1" applyFont="1" applyFill="1" applyBorder="1" applyAlignment="1">
      <alignment horizontal="right" vertical="center"/>
    </xf>
    <xf numFmtId="0" fontId="62" fillId="4" borderId="1" xfId="0" applyFont="1" applyFill="1" applyBorder="1" applyAlignment="1">
      <alignment horizontal="center"/>
    </xf>
    <xf numFmtId="3" fontId="61" fillId="4" borderId="1" xfId="0" applyNumberFormat="1" applyFont="1" applyFill="1" applyBorder="1" applyAlignment="1">
      <alignment horizontal="right"/>
    </xf>
    <xf numFmtId="3" fontId="61" fillId="4" borderId="1" xfId="0" applyNumberFormat="1" applyFont="1" applyFill="1" applyBorder="1" applyAlignment="1">
      <alignment horizontal="right" vertical="center"/>
    </xf>
    <xf numFmtId="3" fontId="62" fillId="4" borderId="1" xfId="0" applyNumberFormat="1" applyFont="1" applyFill="1" applyBorder="1" applyAlignment="1">
      <alignment horizontal="right"/>
    </xf>
    <xf numFmtId="0" fontId="53" fillId="0" borderId="0" xfId="22" applyFont="1" applyBorder="1" applyAlignment="1" applyProtection="1">
      <alignment vertical="center"/>
      <protection locked="0"/>
    </xf>
    <xf numFmtId="0" fontId="5" fillId="0" borderId="0" xfId="22" applyBorder="1" applyAlignment="1" applyProtection="1">
      <alignment vertical="center"/>
      <protection locked="0"/>
    </xf>
    <xf numFmtId="0" fontId="43" fillId="0" borderId="0" xfId="22" applyFont="1" applyBorder="1"/>
    <xf numFmtId="0" fontId="5" fillId="0" borderId="0" xfId="22" applyBorder="1"/>
    <xf numFmtId="0" fontId="3" fillId="0" borderId="1" xfId="0" applyFont="1" applyBorder="1" applyAlignment="1">
      <alignment vertical="center" wrapText="1"/>
    </xf>
    <xf numFmtId="0" fontId="4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4" fillId="0" borderId="0" xfId="22" applyFont="1"/>
    <xf numFmtId="0" fontId="2" fillId="0" borderId="0" xfId="0" applyFont="1" applyAlignment="1">
      <alignment vertical="center" wrapText="1"/>
    </xf>
    <xf numFmtId="0" fontId="2" fillId="0" borderId="0" xfId="0" applyFont="1" applyBorder="1"/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3" fontId="2" fillId="0" borderId="0" xfId="0" applyNumberFormat="1" applyFont="1" applyBorder="1"/>
    <xf numFmtId="3" fontId="2" fillId="0" borderId="0" xfId="0" applyNumberFormat="1" applyFont="1"/>
    <xf numFmtId="3" fontId="41" fillId="0" borderId="1" xfId="0" applyNumberFormat="1" applyFont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3" fontId="1" fillId="4" borderId="15" xfId="0" applyNumberFormat="1" applyFont="1" applyFill="1" applyBorder="1" applyAlignment="1">
      <alignment vertical="center" wrapText="1"/>
    </xf>
    <xf numFmtId="0" fontId="1" fillId="4" borderId="16" xfId="0" applyFont="1" applyFill="1" applyBorder="1" applyAlignment="1">
      <alignment vertical="center" wrapText="1"/>
    </xf>
    <xf numFmtId="0" fontId="19" fillId="0" borderId="34" xfId="0" applyFont="1" applyBorder="1" applyAlignment="1">
      <alignment horizontal="center"/>
    </xf>
    <xf numFmtId="0" fontId="1" fillId="7" borderId="5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0" fontId="48" fillId="0" borderId="0" xfId="22" applyFont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top" wrapText="1"/>
    </xf>
    <xf numFmtId="0" fontId="32" fillId="17" borderId="14" xfId="0" applyFont="1" applyFill="1" applyBorder="1" applyAlignment="1">
      <alignment horizontal="center" vertical="top"/>
    </xf>
    <xf numFmtId="0" fontId="33" fillId="17" borderId="15" xfId="0" applyFont="1" applyFill="1" applyBorder="1" applyAlignment="1">
      <alignment horizontal="center" vertical="top"/>
    </xf>
    <xf numFmtId="0" fontId="33" fillId="17" borderId="16" xfId="0" applyFont="1" applyFill="1" applyBorder="1" applyAlignment="1">
      <alignment horizontal="center" vertical="top"/>
    </xf>
    <xf numFmtId="0" fontId="33" fillId="17" borderId="17" xfId="0" applyFont="1" applyFill="1" applyBorder="1" applyAlignment="1">
      <alignment horizontal="center" vertical="top"/>
    </xf>
    <xf numFmtId="0" fontId="33" fillId="17" borderId="1" xfId="0" applyFont="1" applyFill="1" applyBorder="1" applyAlignment="1">
      <alignment horizontal="center" vertical="top"/>
    </xf>
    <xf numFmtId="0" fontId="33" fillId="17" borderId="18" xfId="0" applyFont="1" applyFill="1" applyBorder="1" applyAlignment="1">
      <alignment horizontal="center" vertical="top"/>
    </xf>
    <xf numFmtId="0" fontId="33" fillId="17" borderId="19" xfId="0" applyFont="1" applyFill="1" applyBorder="1" applyAlignment="1">
      <alignment horizontal="center" vertical="top"/>
    </xf>
    <xf numFmtId="0" fontId="33" fillId="17" borderId="20" xfId="0" applyFont="1" applyFill="1" applyBorder="1" applyAlignment="1">
      <alignment horizontal="center" vertical="top"/>
    </xf>
    <xf numFmtId="0" fontId="33" fillId="17" borderId="21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center" wrapText="1"/>
    </xf>
    <xf numFmtId="0" fontId="11" fillId="8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 wrapText="1"/>
    </xf>
    <xf numFmtId="0" fontId="11" fillId="10" borderId="0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39" fillId="17" borderId="22" xfId="0" applyFont="1" applyFill="1" applyBorder="1" applyAlignment="1">
      <alignment horizontal="left" vertical="center"/>
    </xf>
    <xf numFmtId="0" fontId="39" fillId="17" borderId="23" xfId="0" applyFont="1" applyFill="1" applyBorder="1" applyAlignment="1">
      <alignment horizontal="left" vertical="center"/>
    </xf>
    <xf numFmtId="0" fontId="39" fillId="17" borderId="24" xfId="0" applyFont="1" applyFill="1" applyBorder="1" applyAlignment="1">
      <alignment horizontal="left" vertical="center"/>
    </xf>
    <xf numFmtId="0" fontId="39" fillId="17" borderId="6" xfId="0" applyFont="1" applyFill="1" applyBorder="1" applyAlignment="1">
      <alignment horizontal="left" vertical="center"/>
    </xf>
    <xf numFmtId="0" fontId="39" fillId="17" borderId="0" xfId="0" applyFont="1" applyFill="1" applyBorder="1" applyAlignment="1">
      <alignment horizontal="left" vertical="center"/>
    </xf>
    <xf numFmtId="0" fontId="39" fillId="17" borderId="25" xfId="0" applyFont="1" applyFill="1" applyBorder="1" applyAlignment="1">
      <alignment horizontal="left" vertical="center"/>
    </xf>
    <xf numFmtId="0" fontId="39" fillId="17" borderId="26" xfId="0" applyFont="1" applyFill="1" applyBorder="1" applyAlignment="1">
      <alignment horizontal="left" vertical="center"/>
    </xf>
    <xf numFmtId="0" fontId="39" fillId="17" borderId="27" xfId="0" applyFont="1" applyFill="1" applyBorder="1" applyAlignment="1">
      <alignment horizontal="left" vertical="center"/>
    </xf>
    <xf numFmtId="0" fontId="39" fillId="17" borderId="28" xfId="0" applyFont="1" applyFill="1" applyBorder="1" applyAlignment="1">
      <alignment horizontal="left" vertical="center"/>
    </xf>
    <xf numFmtId="0" fontId="5" fillId="0" borderId="1" xfId="22" quotePrefix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6" fillId="14" borderId="1" xfId="0" applyFont="1" applyFill="1" applyBorder="1" applyAlignment="1">
      <alignment horizontal="center" vertical="center"/>
    </xf>
    <xf numFmtId="0" fontId="26" fillId="14" borderId="10" xfId="0" applyFont="1" applyFill="1" applyBorder="1" applyAlignment="1">
      <alignment horizontal="center" vertical="center"/>
    </xf>
    <xf numFmtId="0" fontId="26" fillId="14" borderId="0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6" fillId="10" borderId="1" xfId="0" applyFont="1" applyFill="1" applyBorder="1" applyAlignment="1">
      <alignment horizontal="center" vertical="center"/>
    </xf>
    <xf numFmtId="0" fontId="27" fillId="0" borderId="1" xfId="22" quotePrefix="1" applyFont="1" applyBorder="1" applyAlignment="1">
      <alignment horizontal="center" vertical="center"/>
    </xf>
    <xf numFmtId="0" fontId="27" fillId="0" borderId="1" xfId="22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12" borderId="11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center" vertical="center"/>
    </xf>
    <xf numFmtId="173" fontId="25" fillId="0" borderId="1" xfId="0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11" fillId="12" borderId="11" xfId="0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38" fillId="13" borderId="11" xfId="0" applyFont="1" applyFill="1" applyBorder="1" applyAlignment="1">
      <alignment horizontal="left" vertical="center"/>
    </xf>
    <xf numFmtId="0" fontId="38" fillId="13" borderId="12" xfId="0" applyFont="1" applyFill="1" applyBorder="1" applyAlignment="1">
      <alignment horizontal="left" vertical="center"/>
    </xf>
    <xf numFmtId="0" fontId="38" fillId="13" borderId="13" xfId="0" applyFont="1" applyFill="1" applyBorder="1" applyAlignment="1">
      <alignment horizontal="left" vertical="center"/>
    </xf>
    <xf numFmtId="173" fontId="25" fillId="0" borderId="20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73" fontId="25" fillId="0" borderId="9" xfId="0" applyNumberFormat="1" applyFont="1" applyBorder="1" applyAlignment="1">
      <alignment horizontal="center"/>
    </xf>
    <xf numFmtId="173" fontId="25" fillId="0" borderId="33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23" fillId="18" borderId="14" xfId="11" applyFont="1" applyFill="1" applyBorder="1" applyAlignment="1">
      <alignment horizontal="center" vertical="center" wrapText="1"/>
    </xf>
    <xf numFmtId="0" fontId="23" fillId="18" borderId="15" xfId="11" applyFont="1" applyFill="1" applyBorder="1" applyAlignment="1">
      <alignment horizontal="center" vertical="center" wrapText="1"/>
    </xf>
    <xf numFmtId="0" fontId="23" fillId="18" borderId="31" xfId="11" applyFont="1" applyFill="1" applyBorder="1" applyAlignment="1">
      <alignment horizontal="center" vertical="center" wrapText="1"/>
    </xf>
    <xf numFmtId="0" fontId="23" fillId="18" borderId="32" xfId="11" applyFont="1" applyFill="1" applyBorder="1" applyAlignment="1">
      <alignment horizontal="center" vertical="center" wrapText="1"/>
    </xf>
    <xf numFmtId="0" fontId="38" fillId="13" borderId="14" xfId="0" applyFont="1" applyFill="1" applyBorder="1" applyAlignment="1">
      <alignment horizontal="center" vertical="top"/>
    </xf>
    <xf numFmtId="0" fontId="38" fillId="13" borderId="15" xfId="0" applyFont="1" applyFill="1" applyBorder="1" applyAlignment="1">
      <alignment horizontal="center" vertical="top"/>
    </xf>
    <xf numFmtId="0" fontId="38" fillId="13" borderId="16" xfId="0" applyFont="1" applyFill="1" applyBorder="1" applyAlignment="1">
      <alignment horizontal="center" vertical="top"/>
    </xf>
    <xf numFmtId="0" fontId="38" fillId="13" borderId="17" xfId="0" applyFont="1" applyFill="1" applyBorder="1" applyAlignment="1">
      <alignment horizontal="center" vertical="top"/>
    </xf>
    <xf numFmtId="0" fontId="38" fillId="13" borderId="1" xfId="0" applyFont="1" applyFill="1" applyBorder="1" applyAlignment="1">
      <alignment horizontal="center" vertical="top"/>
    </xf>
    <xf numFmtId="0" fontId="38" fillId="13" borderId="18" xfId="0" applyFont="1" applyFill="1" applyBorder="1" applyAlignment="1">
      <alignment horizontal="center" vertical="top"/>
    </xf>
    <xf numFmtId="0" fontId="38" fillId="13" borderId="19" xfId="0" applyFont="1" applyFill="1" applyBorder="1" applyAlignment="1">
      <alignment horizontal="center" vertical="top"/>
    </xf>
    <xf numFmtId="0" fontId="38" fillId="13" borderId="20" xfId="0" applyFont="1" applyFill="1" applyBorder="1" applyAlignment="1">
      <alignment horizontal="center" vertical="top"/>
    </xf>
    <xf numFmtId="0" fontId="38" fillId="13" borderId="21" xfId="0" applyFont="1" applyFill="1" applyBorder="1" applyAlignment="1">
      <alignment horizontal="center" vertical="top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41" fillId="0" borderId="9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 wrapText="1"/>
    </xf>
    <xf numFmtId="0" fontId="1" fillId="12" borderId="1" xfId="0" applyFont="1" applyFill="1" applyBorder="1" applyAlignment="1">
      <alignment horizontal="right" vertical="center"/>
    </xf>
    <xf numFmtId="0" fontId="1" fillId="15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0" fontId="1" fillId="15" borderId="1" xfId="0" applyFont="1" applyFill="1" applyBorder="1" applyAlignment="1">
      <alignment horizontal="right" vertical="center"/>
    </xf>
    <xf numFmtId="0" fontId="4" fillId="16" borderId="1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1" fillId="4" borderId="11" xfId="0" applyFont="1" applyFill="1" applyBorder="1" applyAlignment="1">
      <alignment horizontal="center" vertical="center"/>
    </xf>
    <xf numFmtId="0" fontId="51" fillId="4" borderId="12" xfId="0" applyFont="1" applyFill="1" applyBorder="1" applyAlignment="1">
      <alignment horizontal="center" vertical="center"/>
    </xf>
    <xf numFmtId="0" fontId="51" fillId="4" borderId="13" xfId="0" applyFont="1" applyFill="1" applyBorder="1" applyAlignment="1">
      <alignment horizontal="center" vertical="center"/>
    </xf>
    <xf numFmtId="0" fontId="22" fillId="4" borderId="44" xfId="11" applyFont="1" applyFill="1" applyBorder="1" applyAlignment="1">
      <alignment horizontal="center" vertical="center" wrapText="1"/>
    </xf>
    <xf numFmtId="0" fontId="22" fillId="4" borderId="10" xfId="11" applyFont="1" applyFill="1" applyBorder="1" applyAlignment="1">
      <alignment horizontal="center" vertical="center"/>
    </xf>
    <xf numFmtId="0" fontId="22" fillId="4" borderId="45" xfId="11" applyFont="1" applyFill="1" applyBorder="1" applyAlignment="1">
      <alignment horizontal="center" vertical="center"/>
    </xf>
    <xf numFmtId="0" fontId="22" fillId="4" borderId="46" xfId="11" applyFont="1" applyFill="1" applyBorder="1" applyAlignment="1">
      <alignment horizontal="center" vertical="center"/>
    </xf>
    <xf numFmtId="0" fontId="22" fillId="4" borderId="2" xfId="11" applyFont="1" applyFill="1" applyBorder="1" applyAlignment="1">
      <alignment horizontal="center" vertical="center"/>
    </xf>
    <xf numFmtId="0" fontId="22" fillId="4" borderId="47" xfId="11" applyFont="1" applyFill="1" applyBorder="1" applyAlignment="1">
      <alignment horizontal="center" vertical="center"/>
    </xf>
    <xf numFmtId="0" fontId="55" fillId="0" borderId="41" xfId="0" applyFont="1" applyBorder="1" applyAlignment="1">
      <alignment horizontal="left" vertical="center" wrapText="1"/>
    </xf>
    <xf numFmtId="0" fontId="55" fillId="0" borderId="8" xfId="0" applyFont="1" applyBorder="1" applyAlignment="1">
      <alignment horizontal="left" vertical="center" wrapText="1"/>
    </xf>
    <xf numFmtId="0" fontId="51" fillId="0" borderId="19" xfId="0" applyFont="1" applyBorder="1" applyAlignment="1">
      <alignment horizontal="right" vertical="center"/>
    </xf>
    <xf numFmtId="0" fontId="51" fillId="0" borderId="20" xfId="0" applyFont="1" applyBorder="1" applyAlignment="1">
      <alignment horizontal="right" vertical="center"/>
    </xf>
    <xf numFmtId="0" fontId="52" fillId="7" borderId="19" xfId="0" applyFont="1" applyFill="1" applyBorder="1" applyAlignment="1">
      <alignment vertical="center" wrapText="1"/>
    </xf>
    <xf numFmtId="0" fontId="52" fillId="7" borderId="20" xfId="0" applyFont="1" applyFill="1" applyBorder="1" applyAlignment="1">
      <alignment vertical="center" wrapText="1"/>
    </xf>
    <xf numFmtId="0" fontId="51" fillId="4" borderId="42" xfId="0" applyFont="1" applyFill="1" applyBorder="1" applyAlignment="1">
      <alignment horizontal="center" vertical="center"/>
    </xf>
    <xf numFmtId="0" fontId="51" fillId="4" borderId="43" xfId="0" applyFont="1" applyFill="1" applyBorder="1" applyAlignment="1">
      <alignment horizontal="center" vertical="center"/>
    </xf>
    <xf numFmtId="0" fontId="51" fillId="4" borderId="32" xfId="0" applyFont="1" applyFill="1" applyBorder="1" applyAlignment="1">
      <alignment horizontal="center" vertical="center"/>
    </xf>
    <xf numFmtId="0" fontId="51" fillId="4" borderId="23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/>
    </xf>
    <xf numFmtId="0" fontId="51" fillId="0" borderId="17" xfId="0" applyFont="1" applyBorder="1" applyAlignment="1">
      <alignment horizontal="right" vertical="center"/>
    </xf>
    <xf numFmtId="0" fontId="51" fillId="0" borderId="1" xfId="0" applyFont="1" applyBorder="1" applyAlignment="1">
      <alignment horizontal="right" vertical="center"/>
    </xf>
    <xf numFmtId="0" fontId="51" fillId="7" borderId="41" xfId="0" applyFont="1" applyFill="1" applyBorder="1" applyAlignment="1">
      <alignment horizontal="left" vertical="center"/>
    </xf>
    <xf numFmtId="0" fontId="51" fillId="7" borderId="7" xfId="0" applyFont="1" applyFill="1" applyBorder="1" applyAlignment="1">
      <alignment horizontal="left" vertical="center"/>
    </xf>
    <xf numFmtId="0" fontId="51" fillId="7" borderId="33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31" fillId="13" borderId="11" xfId="0" applyFont="1" applyFill="1" applyBorder="1" applyAlignment="1">
      <alignment horizontal="left" vertical="top"/>
    </xf>
    <xf numFmtId="0" fontId="31" fillId="13" borderId="12" xfId="0" applyFont="1" applyFill="1" applyBorder="1" applyAlignment="1">
      <alignment horizontal="left" vertical="top"/>
    </xf>
    <xf numFmtId="0" fontId="31" fillId="13" borderId="13" xfId="0" applyFont="1" applyFill="1" applyBorder="1" applyAlignment="1">
      <alignment horizontal="left" vertical="top"/>
    </xf>
    <xf numFmtId="0" fontId="42" fillId="7" borderId="42" xfId="0" applyFont="1" applyFill="1" applyBorder="1" applyAlignment="1">
      <alignment horizontal="center"/>
    </xf>
    <xf numFmtId="0" fontId="42" fillId="7" borderId="43" xfId="0" applyFont="1" applyFill="1" applyBorder="1" applyAlignment="1">
      <alignment horizontal="center"/>
    </xf>
    <xf numFmtId="0" fontId="42" fillId="7" borderId="32" xfId="0" applyFont="1" applyFill="1" applyBorder="1" applyAlignment="1">
      <alignment horizontal="center"/>
    </xf>
    <xf numFmtId="0" fontId="38" fillId="13" borderId="22" xfId="0" applyFont="1" applyFill="1" applyBorder="1" applyAlignment="1">
      <alignment horizontal="left" vertical="top"/>
    </xf>
    <xf numFmtId="0" fontId="38" fillId="13" borderId="23" xfId="0" applyFont="1" applyFill="1" applyBorder="1" applyAlignment="1">
      <alignment horizontal="left" vertical="top"/>
    </xf>
    <xf numFmtId="0" fontId="38" fillId="13" borderId="24" xfId="0" applyFont="1" applyFill="1" applyBorder="1" applyAlignment="1">
      <alignment horizontal="left" vertical="top"/>
    </xf>
    <xf numFmtId="0" fontId="1" fillId="13" borderId="22" xfId="0" applyFont="1" applyFill="1" applyBorder="1" applyAlignment="1">
      <alignment horizontal="left" vertical="center"/>
    </xf>
    <xf numFmtId="0" fontId="1" fillId="13" borderId="23" xfId="0" applyFont="1" applyFill="1" applyBorder="1" applyAlignment="1">
      <alignment horizontal="left" vertical="center"/>
    </xf>
    <xf numFmtId="0" fontId="1" fillId="13" borderId="24" xfId="0" applyFont="1" applyFill="1" applyBorder="1" applyAlignment="1">
      <alignment horizontal="left" vertical="center"/>
    </xf>
    <xf numFmtId="0" fontId="1" fillId="13" borderId="6" xfId="0" applyFont="1" applyFill="1" applyBorder="1" applyAlignment="1">
      <alignment horizontal="left" vertical="center"/>
    </xf>
    <xf numFmtId="0" fontId="1" fillId="13" borderId="0" xfId="0" applyFont="1" applyFill="1" applyBorder="1" applyAlignment="1">
      <alignment horizontal="left" vertical="center"/>
    </xf>
    <xf numFmtId="0" fontId="1" fillId="13" borderId="25" xfId="0" applyFont="1" applyFill="1" applyBorder="1" applyAlignment="1">
      <alignment horizontal="left" vertical="center"/>
    </xf>
    <xf numFmtId="0" fontId="1" fillId="13" borderId="26" xfId="0" applyFont="1" applyFill="1" applyBorder="1" applyAlignment="1">
      <alignment horizontal="left" vertical="center"/>
    </xf>
    <xf numFmtId="0" fontId="1" fillId="13" borderId="27" xfId="0" applyFont="1" applyFill="1" applyBorder="1" applyAlignment="1">
      <alignment horizontal="left" vertical="center"/>
    </xf>
    <xf numFmtId="0" fontId="1" fillId="13" borderId="28" xfId="0" applyFont="1" applyFill="1" applyBorder="1" applyAlignment="1">
      <alignment horizontal="left" vertical="center"/>
    </xf>
    <xf numFmtId="0" fontId="40" fillId="0" borderId="48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left" vertical="center" wrapText="1"/>
    </xf>
    <xf numFmtId="0" fontId="40" fillId="0" borderId="49" xfId="0" applyFont="1" applyBorder="1" applyAlignment="1">
      <alignment horizontal="left" vertical="center" wrapText="1"/>
    </xf>
    <xf numFmtId="0" fontId="40" fillId="0" borderId="35" xfId="0" applyFont="1" applyBorder="1" applyAlignment="1">
      <alignment horizontal="left" vertical="center" wrapText="1"/>
    </xf>
  </cellXfs>
  <cellStyles count="30">
    <cellStyle name="Comma" xfId="24" builtinId="3"/>
    <cellStyle name="Currency" xfId="25" builtinId="4"/>
    <cellStyle name="Euro" xfId="2" xr:uid="{00000000-0005-0000-0000-000000000000}"/>
    <cellStyle name="Hyperlink" xfId="22" builtinId="8"/>
    <cellStyle name="Millares [0] 2" xfId="4" xr:uid="{00000000-0005-0000-0000-000003000000}"/>
    <cellStyle name="Millares [0]_MATRICES PV-CVC - 082nueva" xfId="26" xr:uid="{00000000-0005-0000-0000-000004000000}"/>
    <cellStyle name="Millares 2" xfId="5" xr:uid="{00000000-0005-0000-0000-000005000000}"/>
    <cellStyle name="Millares 2 2" xfId="18" xr:uid="{00000000-0005-0000-0000-000006000000}"/>
    <cellStyle name="Millares 3" xfId="6" xr:uid="{00000000-0005-0000-0000-000007000000}"/>
    <cellStyle name="Millares 3 2" xfId="19" xr:uid="{00000000-0005-0000-0000-000008000000}"/>
    <cellStyle name="Millares 4" xfId="3" xr:uid="{00000000-0005-0000-0000-000009000000}"/>
    <cellStyle name="Millares 5" xfId="28" xr:uid="{00000000-0005-0000-0000-00000A000000}"/>
    <cellStyle name="Moneda [0] 2" xfId="8" xr:uid="{00000000-0005-0000-0000-00000C000000}"/>
    <cellStyle name="Moneda 2" xfId="9" xr:uid="{00000000-0005-0000-0000-00000D000000}"/>
    <cellStyle name="Moneda 2 2" xfId="17" xr:uid="{00000000-0005-0000-0000-00000E000000}"/>
    <cellStyle name="Moneda 3" xfId="7" xr:uid="{00000000-0005-0000-0000-00000F000000}"/>
    <cellStyle name="Moneda 4" xfId="29" xr:uid="{00000000-0005-0000-0000-000010000000}"/>
    <cellStyle name="Normal" xfId="0" builtinId="0"/>
    <cellStyle name="Normal 2" xfId="10" xr:uid="{00000000-0005-0000-0000-000012000000}"/>
    <cellStyle name="Normal 2 2" xfId="15" xr:uid="{00000000-0005-0000-0000-000013000000}"/>
    <cellStyle name="Normal 3" xfId="11" xr:uid="{00000000-0005-0000-0000-000014000000}"/>
    <cellStyle name="Normal 3 2" xfId="20" xr:uid="{00000000-0005-0000-0000-000015000000}"/>
    <cellStyle name="Normal 4" xfId="1" xr:uid="{00000000-0005-0000-0000-000016000000}"/>
    <cellStyle name="Percent" xfId="23" builtinId="5"/>
    <cellStyle name="Porcentaje 2" xfId="13" xr:uid="{00000000-0005-0000-0000-000018000000}"/>
    <cellStyle name="Porcentaje 2 2" xfId="16" xr:uid="{00000000-0005-0000-0000-000019000000}"/>
    <cellStyle name="Porcentaje 3" xfId="14" xr:uid="{00000000-0005-0000-0000-00001A000000}"/>
    <cellStyle name="Porcentaje 3 2" xfId="21" xr:uid="{00000000-0005-0000-0000-00001B000000}"/>
    <cellStyle name="Porcentaje 4" xfId="12" xr:uid="{00000000-0005-0000-0000-00001C000000}"/>
    <cellStyle name="Porcentual 3" xfId="27" xr:uid="{00000000-0005-0000-0000-00001D000000}"/>
  </cellStyles>
  <dxfs count="0"/>
  <tableStyles count="0" defaultTableStyle="TableStyleMedium2" defaultPivotStyle="PivotStyleLight16"/>
  <colors>
    <mruColors>
      <color rgb="FF669900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12</xdr:col>
      <xdr:colOff>162241</xdr:colOff>
      <xdr:row>28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CABD72-7EBE-4415-9974-84DCD5FF9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0"/>
          <a:ext cx="9334816" cy="5229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85725</xdr:rowOff>
    </xdr:from>
    <xdr:to>
      <xdr:col>7</xdr:col>
      <xdr:colOff>804093</xdr:colOff>
      <xdr:row>4</xdr:row>
      <xdr:rowOff>164922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85725"/>
          <a:ext cx="5157018" cy="726897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180975</xdr:rowOff>
    </xdr:from>
    <xdr:to>
      <xdr:col>9</xdr:col>
      <xdr:colOff>661707</xdr:colOff>
      <xdr:row>2</xdr:row>
      <xdr:rowOff>138199</xdr:rowOff>
    </xdr:to>
    <xdr:pic>
      <xdr:nvPicPr>
        <xdr:cNvPr id="7" name="Google Shape;283;g1045ebef7ff_0_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0715625" y="1809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1322295</xdr:colOff>
      <xdr:row>35</xdr:row>
      <xdr:rowOff>212912</xdr:rowOff>
    </xdr:from>
    <xdr:to>
      <xdr:col>10</xdr:col>
      <xdr:colOff>1669677</xdr:colOff>
      <xdr:row>36</xdr:row>
      <xdr:rowOff>79929</xdr:rowOff>
    </xdr:to>
    <xdr:pic>
      <xdr:nvPicPr>
        <xdr:cNvPr id="12" name="Google Shape;283;g1045ebef7ff_0_8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455089" y="15564971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1568824</xdr:colOff>
      <xdr:row>32</xdr:row>
      <xdr:rowOff>504266</xdr:rowOff>
    </xdr:from>
    <xdr:to>
      <xdr:col>10</xdr:col>
      <xdr:colOff>1916206</xdr:colOff>
      <xdr:row>33</xdr:row>
      <xdr:rowOff>255301</xdr:rowOff>
    </xdr:to>
    <xdr:pic>
      <xdr:nvPicPr>
        <xdr:cNvPr id="13" name="Google Shape;283;g1045ebef7ff_0_8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701618" y="1465729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2308412</xdr:colOff>
      <xdr:row>31</xdr:row>
      <xdr:rowOff>560294</xdr:rowOff>
    </xdr:from>
    <xdr:to>
      <xdr:col>10</xdr:col>
      <xdr:colOff>2655794</xdr:colOff>
      <xdr:row>32</xdr:row>
      <xdr:rowOff>255301</xdr:rowOff>
    </xdr:to>
    <xdr:pic>
      <xdr:nvPicPr>
        <xdr:cNvPr id="14" name="Google Shape;283;g1045ebef7ff_0_8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441206" y="14108206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1804147</xdr:colOff>
      <xdr:row>30</xdr:row>
      <xdr:rowOff>190500</xdr:rowOff>
    </xdr:from>
    <xdr:to>
      <xdr:col>10</xdr:col>
      <xdr:colOff>2151529</xdr:colOff>
      <xdr:row>31</xdr:row>
      <xdr:rowOff>255300</xdr:rowOff>
    </xdr:to>
    <xdr:pic>
      <xdr:nvPicPr>
        <xdr:cNvPr id="15" name="Google Shape;283;g1045ebef7ff_0_8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936941" y="13503088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2050676</xdr:colOff>
      <xdr:row>29</xdr:row>
      <xdr:rowOff>100853</xdr:rowOff>
    </xdr:from>
    <xdr:to>
      <xdr:col>10</xdr:col>
      <xdr:colOff>2398058</xdr:colOff>
      <xdr:row>30</xdr:row>
      <xdr:rowOff>199271</xdr:rowOff>
    </xdr:to>
    <xdr:pic>
      <xdr:nvPicPr>
        <xdr:cNvPr id="16" name="Google Shape;283;g1045ebef7ff_0_8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183470" y="1321173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1131795</xdr:colOff>
      <xdr:row>26</xdr:row>
      <xdr:rowOff>448235</xdr:rowOff>
    </xdr:from>
    <xdr:to>
      <xdr:col>10</xdr:col>
      <xdr:colOff>1479177</xdr:colOff>
      <xdr:row>27</xdr:row>
      <xdr:rowOff>210476</xdr:rowOff>
    </xdr:to>
    <xdr:pic>
      <xdr:nvPicPr>
        <xdr:cNvPr id="17" name="Google Shape;283;g1045ebef7ff_0_8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64589" y="1080247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1109382</xdr:colOff>
      <xdr:row>24</xdr:row>
      <xdr:rowOff>1479176</xdr:rowOff>
    </xdr:from>
    <xdr:to>
      <xdr:col>10</xdr:col>
      <xdr:colOff>1456764</xdr:colOff>
      <xdr:row>25</xdr:row>
      <xdr:rowOff>232888</xdr:rowOff>
    </xdr:to>
    <xdr:pic>
      <xdr:nvPicPr>
        <xdr:cNvPr id="18" name="Google Shape;283;g1045ebef7ff_0_8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42176" y="9816352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1154206</xdr:colOff>
      <xdr:row>19</xdr:row>
      <xdr:rowOff>358587</xdr:rowOff>
    </xdr:from>
    <xdr:to>
      <xdr:col>10</xdr:col>
      <xdr:colOff>1501588</xdr:colOff>
      <xdr:row>20</xdr:row>
      <xdr:rowOff>244093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87000" y="674594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315434</xdr:colOff>
      <xdr:row>1</xdr:row>
      <xdr:rowOff>168087</xdr:rowOff>
    </xdr:from>
    <xdr:to>
      <xdr:col>9</xdr:col>
      <xdr:colOff>1215497</xdr:colOff>
      <xdr:row>3</xdr:row>
      <xdr:rowOff>773204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434" y="358587"/>
          <a:ext cx="6996063" cy="986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90930</xdr:colOff>
      <xdr:row>9</xdr:row>
      <xdr:rowOff>144779</xdr:rowOff>
    </xdr:from>
    <xdr:to>
      <xdr:col>8</xdr:col>
      <xdr:colOff>1112519</xdr:colOff>
      <xdr:row>19</xdr:row>
      <xdr:rowOff>51966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10" y="1584959"/>
          <a:ext cx="1021589" cy="1393087"/>
        </a:xfrm>
        <a:prstGeom prst="rect">
          <a:avLst/>
        </a:prstGeom>
      </xdr:spPr>
    </xdr:pic>
    <xdr:clientData/>
  </xdr:twoCellAnchor>
  <xdr:twoCellAnchor editAs="oneCell">
    <xdr:from>
      <xdr:col>6</xdr:col>
      <xdr:colOff>143123</xdr:colOff>
      <xdr:row>22</xdr:row>
      <xdr:rowOff>132520</xdr:rowOff>
    </xdr:from>
    <xdr:to>
      <xdr:col>6</xdr:col>
      <xdr:colOff>1170927</xdr:colOff>
      <xdr:row>24</xdr:row>
      <xdr:rowOff>199427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54" t="28801" r="58375" b="10639"/>
        <a:stretch/>
      </xdr:blipFill>
      <xdr:spPr>
        <a:xfrm>
          <a:off x="9149963" y="3660580"/>
          <a:ext cx="1027804" cy="981307"/>
        </a:xfrm>
        <a:prstGeom prst="ellipse">
          <a:avLst/>
        </a:prstGeom>
      </xdr:spPr>
    </xdr:pic>
    <xdr:clientData/>
  </xdr:twoCellAnchor>
  <xdr:twoCellAnchor editAs="oneCell">
    <xdr:from>
      <xdr:col>8</xdr:col>
      <xdr:colOff>137160</xdr:colOff>
      <xdr:row>21</xdr:row>
      <xdr:rowOff>83820</xdr:rowOff>
    </xdr:from>
    <xdr:to>
      <xdr:col>8</xdr:col>
      <xdr:colOff>982980</xdr:colOff>
      <xdr:row>24</xdr:row>
      <xdr:rowOff>291040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0040" y="3482340"/>
          <a:ext cx="845820" cy="1289260"/>
        </a:xfrm>
        <a:prstGeom prst="rect">
          <a:avLst/>
        </a:prstGeom>
      </xdr:spPr>
    </xdr:pic>
    <xdr:clientData/>
  </xdr:twoCellAnchor>
  <xdr:twoCellAnchor editAs="oneCell">
    <xdr:from>
      <xdr:col>8</xdr:col>
      <xdr:colOff>167640</xdr:colOff>
      <xdr:row>25</xdr:row>
      <xdr:rowOff>7619</xdr:rowOff>
    </xdr:from>
    <xdr:to>
      <xdr:col>8</xdr:col>
      <xdr:colOff>1043940</xdr:colOff>
      <xdr:row>25</xdr:row>
      <xdr:rowOff>1107574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80520" y="4838699"/>
          <a:ext cx="876300" cy="109995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26</xdr:row>
      <xdr:rowOff>66040</xdr:rowOff>
    </xdr:from>
    <xdr:to>
      <xdr:col>8</xdr:col>
      <xdr:colOff>914544</xdr:colOff>
      <xdr:row>27</xdr:row>
      <xdr:rowOff>457413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41480" y="6040120"/>
          <a:ext cx="685944" cy="1016213"/>
        </a:xfrm>
        <a:prstGeom prst="rect">
          <a:avLst/>
        </a:prstGeom>
      </xdr:spPr>
    </xdr:pic>
    <xdr:clientData/>
  </xdr:twoCellAnchor>
  <xdr:twoCellAnchor editAs="oneCell">
    <xdr:from>
      <xdr:col>4</xdr:col>
      <xdr:colOff>24303</xdr:colOff>
      <xdr:row>1</xdr:row>
      <xdr:rowOff>19052</xdr:rowOff>
    </xdr:from>
    <xdr:to>
      <xdr:col>8</xdr:col>
      <xdr:colOff>1111395</xdr:colOff>
      <xdr:row>4</xdr:row>
      <xdr:rowOff>352425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7028" y="180977"/>
          <a:ext cx="5811492" cy="819148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0</xdr:row>
      <xdr:rowOff>142875</xdr:rowOff>
    </xdr:from>
    <xdr:to>
      <xdr:col>10</xdr:col>
      <xdr:colOff>699807</xdr:colOff>
      <xdr:row>2</xdr:row>
      <xdr:rowOff>90574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>
          <a:alphaModFix/>
        </a:blip>
        <a:srcRect/>
        <a:stretch/>
      </xdr:blipFill>
      <xdr:spPr>
        <a:xfrm>
          <a:off x="13563600" y="1428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681065</xdr:colOff>
      <xdr:row>41</xdr:row>
      <xdr:rowOff>84881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77065" cy="7912699"/>
        </a:xfrm>
        <a:prstGeom prst="rect">
          <a:avLst/>
        </a:prstGeom>
      </xdr:spPr>
    </xdr:pic>
    <xdr:clientData/>
  </xdr:twoCellAnchor>
  <xdr:twoCellAnchor editAs="oneCell">
    <xdr:from>
      <xdr:col>13</xdr:col>
      <xdr:colOff>415636</xdr:colOff>
      <xdr:row>0</xdr:row>
      <xdr:rowOff>155863</xdr:rowOff>
    </xdr:from>
    <xdr:to>
      <xdr:col>14</xdr:col>
      <xdr:colOff>1018</xdr:colOff>
      <xdr:row>2</xdr:row>
      <xdr:rowOff>66328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0546772" y="155863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1</xdr:row>
      <xdr:rowOff>333375</xdr:rowOff>
    </xdr:from>
    <xdr:to>
      <xdr:col>7</xdr:col>
      <xdr:colOff>709332</xdr:colOff>
      <xdr:row>3</xdr:row>
      <xdr:rowOff>33424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9991725" y="3333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360666</xdr:colOff>
      <xdr:row>0</xdr:row>
      <xdr:rowOff>0</xdr:rowOff>
    </xdr:from>
    <xdr:to>
      <xdr:col>5</xdr:col>
      <xdr:colOff>1589365</xdr:colOff>
      <xdr:row>0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366" y="0"/>
          <a:ext cx="5000599" cy="70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359241</xdr:colOff>
      <xdr:row>2</xdr:row>
      <xdr:rowOff>2173</xdr:rowOff>
    </xdr:from>
    <xdr:to>
      <xdr:col>6</xdr:col>
      <xdr:colOff>342900</xdr:colOff>
      <xdr:row>4</xdr:row>
      <xdr:rowOff>250208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41" y="383173"/>
          <a:ext cx="5003334" cy="7052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2983230</xdr:colOff>
      <xdr:row>0</xdr:row>
      <xdr:rowOff>104775</xdr:rowOff>
    </xdr:from>
    <xdr:to>
      <xdr:col>5</xdr:col>
      <xdr:colOff>185589</xdr:colOff>
      <xdr:row>0</xdr:row>
      <xdr:rowOff>810010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930" y="104775"/>
          <a:ext cx="5188119" cy="7052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386533</xdr:colOff>
      <xdr:row>0</xdr:row>
      <xdr:rowOff>104775</xdr:rowOff>
    </xdr:from>
    <xdr:to>
      <xdr:col>5</xdr:col>
      <xdr:colOff>1314451</xdr:colOff>
      <xdr:row>0</xdr:row>
      <xdr:rowOff>831672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833" y="104775"/>
          <a:ext cx="5157018" cy="7268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317210</xdr:rowOff>
    </xdr:from>
    <xdr:to>
      <xdr:col>5</xdr:col>
      <xdr:colOff>3993</xdr:colOff>
      <xdr:row>0</xdr:row>
      <xdr:rowOff>955497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17210"/>
          <a:ext cx="4528368" cy="6382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pia%20de%20CostosConservacion_SAFCacao_012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"/>
      <sheetName val="INSTRUCTIVO"/>
      <sheetName val="INICIO"/>
      <sheetName val="PREDIOS&amp;BENEFICIARIOS"/>
      <sheetName val="AISLAMIENTOS"/>
      <sheetName val="USO SOSTENIBLE"/>
      <sheetName val="ASISTENCIA TÉCNICA"/>
      <sheetName val="Listas"/>
      <sheetName val="MANTENIMIENTOS"/>
      <sheetName val="MANT. TIPO"/>
      <sheetName val="SEGUIMINTO AUTORIDAD"/>
      <sheetName val="MONITOREO"/>
      <sheetName val="Regional, Dpto, Mun."/>
      <sheetName val="GESTION"/>
      <sheetName val="AIU"/>
      <sheetName val="ARREGLOS (SAF SSP)"/>
      <sheetName val="VIVERO"/>
      <sheetName val="REST. ACTIVA"/>
      <sheetName val="REST. PASIVA"/>
      <sheetName val="REFORESTACIÓN"/>
      <sheetName val="PLANTACION ARBOLES"/>
      <sheetName val="ENRIQUECIMIENTO"/>
      <sheetName val="GUADUA"/>
      <sheetName val="CERCAS VIVAS"/>
      <sheetName val="MELIPONICULTURA"/>
      <sheetName val="SENDEROS Y MIRADORES"/>
      <sheetName val="ESTUFAS ECOEFICIENTES"/>
      <sheetName val="PERCHAS"/>
      <sheetName val="FOTOVOLTAICA"/>
      <sheetName val="COSECHAS DE AGUA"/>
      <sheetName val="DOTACION"/>
      <sheetName val="BIODIGESTOR "/>
      <sheetName val="RENDIMIENTO"/>
      <sheetName val="SALARIOS"/>
      <sheetName val="VIATICOS"/>
      <sheetName val="INSUMOS"/>
      <sheetName val="GUÍA AGROQUÍMICOS"/>
      <sheetName val="CRONO"/>
      <sheetName val="FLUJOGRAMA"/>
      <sheetName val="GLOSARIO"/>
      <sheetName val="Guía de Especies Bosque Seco"/>
      <sheetName val="GUÍA TÉCN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31"/>
  <sheetViews>
    <sheetView zoomScale="80" zoomScaleNormal="80" workbookViewId="0">
      <selection activeCell="O6" sqref="O6"/>
    </sheetView>
  </sheetViews>
  <sheetFormatPr defaultColWidth="11.42578125" defaultRowHeight="14.45"/>
  <sheetData>
    <row r="6" spans="13:16">
      <c r="M6" s="28"/>
      <c r="N6" s="28"/>
      <c r="O6" s="28"/>
      <c r="P6" s="28"/>
    </row>
    <row r="7" spans="13:16">
      <c r="M7" s="28"/>
      <c r="N7" s="28"/>
      <c r="O7" s="28"/>
      <c r="P7" s="28"/>
    </row>
    <row r="8" spans="13:16">
      <c r="M8" s="28"/>
      <c r="N8" s="28"/>
      <c r="O8" s="28"/>
      <c r="P8" s="28"/>
    </row>
    <row r="9" spans="13:16">
      <c r="M9" s="28"/>
      <c r="N9" s="28"/>
      <c r="O9" s="28"/>
      <c r="P9" s="28"/>
    </row>
    <row r="10" spans="13:16">
      <c r="M10" s="28"/>
      <c r="N10" s="28"/>
      <c r="O10" s="28"/>
      <c r="P10" s="28"/>
    </row>
    <row r="11" spans="13:16">
      <c r="M11" s="28"/>
      <c r="N11" s="28"/>
      <c r="O11" s="28"/>
      <c r="P11" s="28"/>
    </row>
    <row r="12" spans="13:16">
      <c r="M12" s="28"/>
      <c r="N12" s="28"/>
      <c r="O12" s="28"/>
      <c r="P12" s="28"/>
    </row>
    <row r="13" spans="13:16">
      <c r="M13" s="28"/>
      <c r="N13" s="28"/>
      <c r="O13" s="28"/>
      <c r="P13" s="28"/>
    </row>
    <row r="30" spans="1:13" s="158" customFormat="1" ht="48" customHeight="1">
      <c r="A30" s="405" t="s">
        <v>0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</row>
    <row r="31" spans="1:13" ht="48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</sheetData>
  <mergeCells count="1">
    <mergeCell ref="A30:M30"/>
  </mergeCells>
  <hyperlinks>
    <hyperlink ref="B30:H30" location="Instructivo!A1" display="Leer instructivo" xr:uid="{00000000-0004-0000-0000-000000000000}"/>
    <hyperlink ref="A30:M30" location="Léame!A1" display="Leer instrucciones aquí" xr:uid="{00000000-0004-0000-0000-000001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5"/>
  <sheetViews>
    <sheetView workbookViewId="0">
      <selection activeCell="E8" sqref="E8"/>
    </sheetView>
  </sheetViews>
  <sheetFormatPr defaultColWidth="11.42578125" defaultRowHeight="13.15"/>
  <cols>
    <col min="1" max="1" width="14.42578125" style="6" customWidth="1"/>
    <col min="2" max="2" width="17" style="6" customWidth="1"/>
    <col min="3" max="3" width="17.5703125" style="6" customWidth="1"/>
    <col min="4" max="4" width="29.5703125" style="6" customWidth="1"/>
    <col min="5" max="5" width="29.85546875" style="6" customWidth="1"/>
    <col min="6" max="6" width="24.7109375" style="6" customWidth="1"/>
    <col min="7" max="7" width="16.7109375" style="395" customWidth="1"/>
    <col min="8" max="8" width="16.5703125" style="6" customWidth="1"/>
    <col min="9" max="16384" width="11.42578125" style="6"/>
  </cols>
  <sheetData>
    <row r="1" spans="1:9">
      <c r="A1" s="547" t="s">
        <v>345</v>
      </c>
      <c r="B1" s="548"/>
      <c r="C1" s="548"/>
      <c r="D1" s="548"/>
      <c r="E1" s="548"/>
      <c r="F1" s="548"/>
      <c r="G1" s="548"/>
      <c r="H1" s="549"/>
      <c r="I1" s="388" t="s">
        <v>34</v>
      </c>
    </row>
    <row r="2" spans="1:9">
      <c r="A2" s="550"/>
      <c r="B2" s="551"/>
      <c r="C2" s="551"/>
      <c r="D2" s="551"/>
      <c r="E2" s="551"/>
      <c r="F2" s="551"/>
      <c r="G2" s="551"/>
      <c r="H2" s="552"/>
    </row>
    <row r="3" spans="1:9">
      <c r="A3" s="550"/>
      <c r="B3" s="551"/>
      <c r="C3" s="551"/>
      <c r="D3" s="551"/>
      <c r="E3" s="551"/>
      <c r="F3" s="551"/>
      <c r="G3" s="551"/>
      <c r="H3" s="552"/>
    </row>
    <row r="4" spans="1:9">
      <c r="A4" s="550"/>
      <c r="B4" s="551"/>
      <c r="C4" s="551"/>
      <c r="D4" s="551"/>
      <c r="E4" s="551"/>
      <c r="F4" s="551"/>
      <c r="G4" s="551"/>
      <c r="H4" s="552"/>
    </row>
    <row r="5" spans="1:9" ht="13.9" thickBot="1">
      <c r="A5" s="553"/>
      <c r="B5" s="554"/>
      <c r="C5" s="554"/>
      <c r="D5" s="554"/>
      <c r="E5" s="554"/>
      <c r="F5" s="554"/>
      <c r="G5" s="554"/>
      <c r="H5" s="555"/>
    </row>
    <row r="6" spans="1:9" s="389" customFormat="1" ht="44.25" customHeight="1">
      <c r="A6" s="397" t="s">
        <v>35</v>
      </c>
      <c r="B6" s="398" t="s">
        <v>36</v>
      </c>
      <c r="C6" s="398" t="s">
        <v>37</v>
      </c>
      <c r="D6" s="398" t="s">
        <v>346</v>
      </c>
      <c r="E6" s="398" t="s">
        <v>163</v>
      </c>
      <c r="F6" s="398" t="s">
        <v>347</v>
      </c>
      <c r="G6" s="399" t="s">
        <v>348</v>
      </c>
      <c r="H6" s="400" t="s">
        <v>349</v>
      </c>
    </row>
    <row r="7" spans="1:9" ht="132">
      <c r="A7" s="556" t="s">
        <v>350</v>
      </c>
      <c r="B7" s="152" t="s">
        <v>44</v>
      </c>
      <c r="C7" s="152" t="s">
        <v>45</v>
      </c>
      <c r="D7" s="152" t="s">
        <v>165</v>
      </c>
      <c r="E7" s="385" t="s">
        <v>351</v>
      </c>
      <c r="F7" s="152" t="s">
        <v>352</v>
      </c>
      <c r="G7" s="391">
        <v>8000000</v>
      </c>
      <c r="H7" s="153" t="s">
        <v>111</v>
      </c>
    </row>
    <row r="8" spans="1:9" ht="79.150000000000006">
      <c r="A8" s="557"/>
      <c r="B8" s="152" t="s">
        <v>44</v>
      </c>
      <c r="C8" s="386" t="s">
        <v>353</v>
      </c>
      <c r="D8" s="386"/>
      <c r="E8" s="387" t="s">
        <v>354</v>
      </c>
      <c r="F8" s="386" t="s">
        <v>355</v>
      </c>
      <c r="G8" s="392">
        <v>120000</v>
      </c>
      <c r="H8" s="153" t="s">
        <v>160</v>
      </c>
    </row>
    <row r="9" spans="1:9" ht="79.150000000000006">
      <c r="A9" s="156" t="s">
        <v>350</v>
      </c>
      <c r="B9" s="152" t="s">
        <v>44</v>
      </c>
      <c r="C9" s="152" t="s">
        <v>45</v>
      </c>
      <c r="D9" s="152" t="s">
        <v>167</v>
      </c>
      <c r="E9" s="152" t="s">
        <v>356</v>
      </c>
      <c r="F9" s="152" t="s">
        <v>352</v>
      </c>
      <c r="G9" s="391">
        <v>6000000</v>
      </c>
      <c r="H9" s="153" t="s">
        <v>160</v>
      </c>
    </row>
    <row r="10" spans="1:9" ht="39.6">
      <c r="A10" s="156" t="s">
        <v>350</v>
      </c>
      <c r="B10" s="152" t="s">
        <v>63</v>
      </c>
      <c r="C10" s="152" t="s">
        <v>357</v>
      </c>
      <c r="D10" s="152" t="s">
        <v>358</v>
      </c>
      <c r="E10" s="152" t="s">
        <v>359</v>
      </c>
      <c r="F10" s="152" t="s">
        <v>360</v>
      </c>
      <c r="G10" s="391">
        <v>20000000</v>
      </c>
      <c r="H10" s="153" t="s">
        <v>160</v>
      </c>
    </row>
    <row r="11" spans="1:9" ht="52.9">
      <c r="A11" s="558" t="s">
        <v>361</v>
      </c>
      <c r="B11" s="152" t="s">
        <v>73</v>
      </c>
      <c r="C11" s="152" t="s">
        <v>362</v>
      </c>
      <c r="D11" s="152" t="s">
        <v>363</v>
      </c>
      <c r="E11" s="152" t="s">
        <v>364</v>
      </c>
      <c r="F11" s="152" t="s">
        <v>365</v>
      </c>
      <c r="G11" s="396">
        <v>2000000</v>
      </c>
      <c r="H11" s="153" t="s">
        <v>160</v>
      </c>
      <c r="I11" s="390"/>
    </row>
    <row r="12" spans="1:9" ht="79.150000000000006">
      <c r="A12" s="559"/>
      <c r="B12" s="152" t="s">
        <v>73</v>
      </c>
      <c r="C12" s="152" t="s">
        <v>184</v>
      </c>
      <c r="D12" s="152" t="s">
        <v>366</v>
      </c>
      <c r="E12" s="152" t="s">
        <v>367</v>
      </c>
      <c r="F12" s="152" t="s">
        <v>368</v>
      </c>
      <c r="G12" s="396">
        <v>7200000</v>
      </c>
      <c r="H12" s="153" t="s">
        <v>160</v>
      </c>
      <c r="I12" s="390"/>
    </row>
    <row r="13" spans="1:9" ht="39.6">
      <c r="A13" s="560"/>
      <c r="B13" s="152" t="s">
        <v>73</v>
      </c>
      <c r="C13" s="152" t="s">
        <v>369</v>
      </c>
      <c r="D13" s="152" t="s">
        <v>370</v>
      </c>
      <c r="E13" s="152" t="s">
        <v>371</v>
      </c>
      <c r="F13" s="152" t="s">
        <v>372</v>
      </c>
      <c r="G13" s="396">
        <v>1500000</v>
      </c>
      <c r="H13" s="153" t="s">
        <v>160</v>
      </c>
      <c r="I13" s="390"/>
    </row>
    <row r="14" spans="1:9" ht="53.45" thickBot="1">
      <c r="A14" s="157" t="s">
        <v>373</v>
      </c>
      <c r="B14" s="154" t="s">
        <v>374</v>
      </c>
      <c r="C14" s="154" t="s">
        <v>375</v>
      </c>
      <c r="D14" s="154" t="s">
        <v>358</v>
      </c>
      <c r="E14" s="154" t="s">
        <v>359</v>
      </c>
      <c r="F14" s="154" t="s">
        <v>360</v>
      </c>
      <c r="G14" s="393">
        <v>20000000</v>
      </c>
      <c r="H14" s="155" t="s">
        <v>160</v>
      </c>
      <c r="I14" s="390"/>
    </row>
    <row r="15" spans="1:9">
      <c r="A15" s="390"/>
      <c r="B15" s="390"/>
      <c r="C15" s="390"/>
      <c r="D15" s="390"/>
      <c r="E15" s="390"/>
      <c r="F15" s="390"/>
      <c r="G15" s="394"/>
      <c r="H15" s="390"/>
      <c r="I15" s="390"/>
    </row>
  </sheetData>
  <mergeCells count="3">
    <mergeCell ref="A1:H5"/>
    <mergeCell ref="A7:A8"/>
    <mergeCell ref="A11:A13"/>
  </mergeCells>
  <dataValidations count="1">
    <dataValidation type="list" allowBlank="1" showInputMessage="1" showErrorMessage="1" sqref="H8:H14" xr:uid="{00000000-0002-0000-0900-000000000000}">
      <formula1>$A$3:$A$11</formula1>
    </dataValidation>
  </dataValidations>
  <hyperlinks>
    <hyperlink ref="I1" location="Léame!A1" display="Regresar instructivo" xr:uid="{00000000-0004-0000-0900-000000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Responsables!$A$3:$A$10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tabSelected="1" topLeftCell="A30" zoomScale="85" zoomScaleNormal="85" workbookViewId="0">
      <selection activeCell="B39" sqref="B39"/>
    </sheetView>
  </sheetViews>
  <sheetFormatPr defaultColWidth="11.42578125" defaultRowHeight="14.45"/>
  <cols>
    <col min="10" max="10" width="34.140625" customWidth="1"/>
    <col min="11" max="11" width="43.85546875" style="31" customWidth="1"/>
  </cols>
  <sheetData>
    <row r="1" spans="1:15">
      <c r="A1" s="408" t="s">
        <v>1</v>
      </c>
      <c r="B1" s="409"/>
      <c r="C1" s="409"/>
      <c r="D1" s="409"/>
      <c r="E1" s="409"/>
      <c r="F1" s="409"/>
      <c r="G1" s="409"/>
      <c r="H1" s="409"/>
      <c r="I1" s="409"/>
      <c r="J1" s="410"/>
      <c r="L1" s="31"/>
      <c r="M1" s="31"/>
      <c r="N1" s="31"/>
      <c r="O1" s="31"/>
    </row>
    <row r="2" spans="1:15">
      <c r="A2" s="411"/>
      <c r="B2" s="412"/>
      <c r="C2" s="412"/>
      <c r="D2" s="412"/>
      <c r="E2" s="412"/>
      <c r="F2" s="412"/>
      <c r="G2" s="412"/>
      <c r="H2" s="412"/>
      <c r="I2" s="412"/>
      <c r="J2" s="413"/>
      <c r="L2" s="31"/>
      <c r="M2" s="31"/>
      <c r="N2" s="31"/>
      <c r="O2" s="31"/>
    </row>
    <row r="3" spans="1:15">
      <c r="A3" s="411"/>
      <c r="B3" s="412"/>
      <c r="C3" s="412"/>
      <c r="D3" s="412"/>
      <c r="E3" s="412"/>
      <c r="F3" s="412"/>
      <c r="G3" s="412"/>
      <c r="H3" s="412"/>
      <c r="I3" s="412"/>
      <c r="J3" s="413"/>
      <c r="L3" s="31"/>
      <c r="M3" s="31"/>
      <c r="N3" s="31"/>
      <c r="O3" s="31"/>
    </row>
    <row r="4" spans="1:15" ht="67.5" customHeight="1" thickBot="1">
      <c r="A4" s="414"/>
      <c r="B4" s="415"/>
      <c r="C4" s="415"/>
      <c r="D4" s="415"/>
      <c r="E4" s="415"/>
      <c r="F4" s="415"/>
      <c r="G4" s="415"/>
      <c r="H4" s="415"/>
      <c r="I4" s="415"/>
      <c r="J4" s="416"/>
      <c r="L4" s="31"/>
      <c r="M4" s="31"/>
      <c r="N4" s="31"/>
      <c r="O4" s="31"/>
    </row>
    <row r="5" spans="1:15" ht="16.899999999999999" customHeight="1">
      <c r="A5" s="417" t="s">
        <v>2</v>
      </c>
      <c r="B5" s="418"/>
      <c r="C5" s="418"/>
      <c r="D5" s="418"/>
      <c r="E5" s="418"/>
      <c r="F5" s="418"/>
      <c r="G5" s="418"/>
      <c r="H5" s="418"/>
      <c r="I5" s="418"/>
      <c r="J5" s="418"/>
      <c r="L5" s="31"/>
      <c r="M5" s="31"/>
      <c r="N5" s="31"/>
      <c r="O5" s="31"/>
    </row>
    <row r="6" spans="1:15" ht="20.45" customHeight="1">
      <c r="A6" s="418"/>
      <c r="B6" s="418"/>
      <c r="C6" s="418"/>
      <c r="D6" s="418"/>
      <c r="E6" s="418"/>
      <c r="F6" s="418"/>
      <c r="G6" s="418"/>
      <c r="H6" s="418"/>
      <c r="I6" s="418"/>
      <c r="J6" s="418"/>
      <c r="L6" s="31"/>
      <c r="M6" s="31"/>
      <c r="N6" s="31"/>
      <c r="O6" s="31"/>
    </row>
    <row r="7" spans="1:15" ht="19.899999999999999" customHeight="1">
      <c r="A7" s="418"/>
      <c r="B7" s="418"/>
      <c r="C7" s="418"/>
      <c r="D7" s="418"/>
      <c r="E7" s="418"/>
      <c r="F7" s="418"/>
      <c r="G7" s="418"/>
      <c r="H7" s="418"/>
      <c r="I7" s="418"/>
      <c r="J7" s="418"/>
      <c r="L7" s="31"/>
      <c r="M7" s="31"/>
      <c r="N7" s="31"/>
      <c r="O7" s="31"/>
    </row>
    <row r="8" spans="1:15" ht="14.45" customHeight="1">
      <c r="A8" s="418"/>
      <c r="B8" s="418"/>
      <c r="C8" s="418"/>
      <c r="D8" s="418"/>
      <c r="E8" s="418"/>
      <c r="F8" s="418"/>
      <c r="G8" s="418"/>
      <c r="H8" s="418"/>
      <c r="I8" s="418"/>
      <c r="J8" s="418"/>
      <c r="L8" s="31"/>
      <c r="M8" s="31"/>
      <c r="N8" s="31"/>
      <c r="O8" s="31"/>
    </row>
    <row r="9" spans="1:15" s="30" customFormat="1" ht="34.5" customHeight="1">
      <c r="A9" s="419" t="s">
        <v>3</v>
      </c>
      <c r="B9" s="419"/>
      <c r="C9" s="419"/>
      <c r="D9" s="419"/>
      <c r="E9" s="419"/>
      <c r="F9" s="419"/>
      <c r="G9" s="419"/>
      <c r="H9" s="419"/>
      <c r="I9" s="419"/>
      <c r="J9" s="419"/>
      <c r="K9" s="31"/>
      <c r="L9" s="31"/>
      <c r="M9" s="32"/>
      <c r="N9" s="32"/>
      <c r="O9" s="32"/>
    </row>
    <row r="10" spans="1:15" ht="30.6" customHeight="1">
      <c r="A10" s="420" t="s">
        <v>4</v>
      </c>
      <c r="B10" s="420"/>
      <c r="C10" s="420"/>
      <c r="D10" s="420"/>
      <c r="E10" s="420"/>
      <c r="F10" s="420"/>
      <c r="G10" s="420"/>
      <c r="H10" s="420"/>
      <c r="I10" s="420"/>
      <c r="J10" s="420"/>
      <c r="K10" s="41"/>
      <c r="L10" s="31"/>
      <c r="M10" s="31"/>
      <c r="N10" s="31"/>
      <c r="O10" s="31"/>
    </row>
    <row r="11" spans="1:15" ht="33.75" customHeight="1">
      <c r="A11" s="420"/>
      <c r="B11" s="420"/>
      <c r="C11" s="420"/>
      <c r="D11" s="420"/>
      <c r="E11" s="420"/>
      <c r="F11" s="420"/>
      <c r="G11" s="420"/>
      <c r="H11" s="420"/>
      <c r="I11" s="420"/>
      <c r="J11" s="420"/>
      <c r="K11" s="41"/>
      <c r="L11" s="31"/>
      <c r="M11" s="31"/>
      <c r="N11" s="31"/>
      <c r="O11" s="31"/>
    </row>
    <row r="12" spans="1:15" s="30" customFormat="1" ht="39" customHeight="1">
      <c r="A12" s="419" t="s">
        <v>5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2"/>
      <c r="L12" s="32"/>
      <c r="M12" s="32"/>
      <c r="N12" s="32"/>
      <c r="O12" s="32"/>
    </row>
    <row r="13" spans="1:15" ht="21.6" customHeight="1">
      <c r="A13" s="421" t="s">
        <v>6</v>
      </c>
      <c r="B13" s="421"/>
      <c r="C13" s="421"/>
      <c r="D13" s="421"/>
      <c r="E13" s="421"/>
      <c r="F13" s="421"/>
      <c r="G13" s="421"/>
      <c r="H13" s="421"/>
      <c r="I13" s="421"/>
      <c r="J13" s="421"/>
      <c r="K13" s="41"/>
      <c r="L13" s="31"/>
      <c r="M13" s="31"/>
      <c r="N13" s="31"/>
      <c r="O13" s="31"/>
    </row>
    <row r="14" spans="1:15" ht="27.6" customHeight="1">
      <c r="A14" s="421"/>
      <c r="B14" s="421"/>
      <c r="C14" s="421"/>
      <c r="D14" s="421"/>
      <c r="E14" s="421"/>
      <c r="F14" s="421"/>
      <c r="G14" s="421"/>
      <c r="H14" s="421"/>
      <c r="I14" s="421"/>
      <c r="J14" s="421"/>
      <c r="K14" s="41"/>
      <c r="L14" s="31"/>
      <c r="M14" s="31"/>
      <c r="N14" s="31"/>
      <c r="O14" s="31"/>
    </row>
    <row r="15" spans="1:15" s="30" customFormat="1" ht="30" customHeight="1">
      <c r="A15" s="419" t="s">
        <v>7</v>
      </c>
      <c r="B15" s="419"/>
      <c r="C15" s="419"/>
      <c r="D15" s="419"/>
      <c r="E15" s="419"/>
      <c r="F15" s="419"/>
      <c r="G15" s="419"/>
      <c r="H15" s="419"/>
      <c r="I15" s="419"/>
      <c r="J15" s="419"/>
      <c r="K15" s="42"/>
      <c r="L15" s="32"/>
      <c r="M15" s="32"/>
      <c r="N15" s="32"/>
      <c r="O15" s="32"/>
    </row>
    <row r="16" spans="1:15" ht="15.6">
      <c r="A16" s="407" t="s">
        <v>8</v>
      </c>
      <c r="B16" s="407"/>
      <c r="C16" s="407"/>
      <c r="D16" s="407"/>
      <c r="E16" s="407"/>
      <c r="F16" s="407"/>
      <c r="G16" s="407"/>
      <c r="H16" s="407"/>
      <c r="I16" s="407"/>
      <c r="J16" s="407"/>
      <c r="K16" s="41"/>
      <c r="L16" s="31"/>
      <c r="M16" s="31"/>
      <c r="N16" s="31"/>
      <c r="O16" s="31"/>
    </row>
    <row r="17" spans="1:15" ht="30" customHeight="1">
      <c r="A17" s="407"/>
      <c r="B17" s="407"/>
      <c r="C17" s="407"/>
      <c r="D17" s="407"/>
      <c r="E17" s="407"/>
      <c r="F17" s="407"/>
      <c r="G17" s="407"/>
      <c r="H17" s="407"/>
      <c r="I17" s="407"/>
      <c r="J17" s="407"/>
      <c r="K17" s="41"/>
      <c r="L17" s="31"/>
      <c r="M17" s="31"/>
      <c r="N17" s="31"/>
      <c r="O17" s="31"/>
    </row>
    <row r="18" spans="1:15" s="10" customFormat="1" ht="34.5" customHeight="1">
      <c r="A18" s="419" t="s">
        <v>9</v>
      </c>
      <c r="B18" s="419"/>
      <c r="C18" s="419"/>
      <c r="D18" s="419"/>
      <c r="E18" s="419"/>
      <c r="F18" s="419"/>
      <c r="G18" s="419"/>
      <c r="H18" s="419"/>
      <c r="I18" s="419"/>
      <c r="J18" s="419"/>
      <c r="K18" s="41"/>
      <c r="L18" s="31"/>
      <c r="M18" s="31"/>
      <c r="N18" s="31"/>
      <c r="O18" s="31"/>
    </row>
    <row r="19" spans="1:15" s="10" customFormat="1" ht="39" customHeight="1">
      <c r="A19" s="407" t="s">
        <v>10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1"/>
      <c r="L19" s="31"/>
      <c r="M19" s="31"/>
      <c r="N19" s="31"/>
      <c r="O19" s="31"/>
    </row>
    <row r="20" spans="1:15" s="10" customFormat="1" ht="33" customHeight="1">
      <c r="A20" s="407"/>
      <c r="B20" s="407"/>
      <c r="C20" s="407"/>
      <c r="D20" s="407"/>
      <c r="E20" s="407"/>
      <c r="F20" s="407"/>
      <c r="G20" s="407"/>
      <c r="H20" s="407"/>
      <c r="I20" s="407"/>
      <c r="J20" s="407"/>
      <c r="K20" s="43" t="s">
        <v>11</v>
      </c>
      <c r="L20" s="31"/>
      <c r="M20" s="31"/>
      <c r="N20" s="31"/>
      <c r="O20" s="31"/>
    </row>
    <row r="21" spans="1:15" s="10" customFormat="1" ht="35.25" customHeight="1">
      <c r="A21" s="422" t="s">
        <v>12</v>
      </c>
      <c r="B21" s="422"/>
      <c r="C21" s="422"/>
      <c r="D21" s="422"/>
      <c r="E21" s="422"/>
      <c r="F21" s="422"/>
      <c r="G21" s="422"/>
      <c r="H21" s="422"/>
      <c r="I21" s="422"/>
      <c r="J21" s="422"/>
      <c r="K21" s="41"/>
      <c r="L21" s="31"/>
      <c r="M21" s="31"/>
      <c r="N21" s="31"/>
      <c r="O21" s="31"/>
    </row>
    <row r="22" spans="1:15" s="10" customFormat="1" ht="24" customHeight="1">
      <c r="A22" s="420" t="s">
        <v>13</v>
      </c>
      <c r="B22" s="420"/>
      <c r="C22" s="420"/>
      <c r="D22" s="420"/>
      <c r="E22" s="420"/>
      <c r="F22" s="420"/>
      <c r="G22" s="420"/>
      <c r="H22" s="420"/>
      <c r="I22" s="420"/>
      <c r="J22" s="420"/>
      <c r="K22" s="31"/>
      <c r="L22" s="31"/>
      <c r="M22" s="31"/>
      <c r="N22" s="31"/>
      <c r="O22" s="31"/>
    </row>
    <row r="23" spans="1:15" s="10" customFormat="1" ht="24.75" customHeight="1">
      <c r="A23" s="420"/>
      <c r="B23" s="420"/>
      <c r="C23" s="420"/>
      <c r="D23" s="420"/>
      <c r="E23" s="420"/>
      <c r="F23" s="420"/>
      <c r="G23" s="420"/>
      <c r="H23" s="420"/>
      <c r="I23" s="420"/>
      <c r="J23" s="420"/>
      <c r="K23" s="31"/>
      <c r="L23" s="31"/>
      <c r="M23" s="31"/>
      <c r="N23" s="31"/>
      <c r="O23" s="31"/>
    </row>
    <row r="24" spans="1:15" s="10" customFormat="1" ht="36.75" customHeight="1">
      <c r="A24" s="406" t="s">
        <v>14</v>
      </c>
      <c r="B24" s="406"/>
      <c r="C24" s="406"/>
      <c r="D24" s="406"/>
      <c r="E24" s="406"/>
      <c r="F24" s="406"/>
      <c r="G24" s="406"/>
      <c r="H24" s="406"/>
      <c r="I24" s="406"/>
      <c r="J24" s="406"/>
      <c r="K24" s="33"/>
      <c r="L24" s="31"/>
      <c r="M24" s="31"/>
      <c r="N24" s="31"/>
      <c r="O24" s="31"/>
    </row>
    <row r="25" spans="1:15" s="10" customFormat="1" ht="121.5" customHeight="1">
      <c r="A25" s="407" t="s">
        <v>15</v>
      </c>
      <c r="B25" s="407"/>
      <c r="C25" s="407"/>
      <c r="D25" s="407"/>
      <c r="E25" s="407"/>
      <c r="F25" s="407"/>
      <c r="G25" s="407"/>
      <c r="H25" s="407"/>
      <c r="I25" s="407"/>
      <c r="J25" s="407"/>
      <c r="K25" s="34" t="s">
        <v>16</v>
      </c>
      <c r="L25" s="31"/>
      <c r="M25" s="31"/>
      <c r="N25" s="31"/>
      <c r="O25" s="31"/>
    </row>
    <row r="26" spans="1:15" s="10" customFormat="1" ht="36.75" customHeight="1">
      <c r="A26" s="425" t="s">
        <v>17</v>
      </c>
      <c r="B26" s="425"/>
      <c r="C26" s="425"/>
      <c r="D26" s="425"/>
      <c r="E26" s="425"/>
      <c r="F26" s="425"/>
      <c r="G26" s="425"/>
      <c r="H26" s="425"/>
      <c r="I26" s="425"/>
      <c r="J26" s="425"/>
      <c r="K26" s="34"/>
      <c r="L26" s="31"/>
      <c r="M26" s="31"/>
      <c r="N26" s="31"/>
      <c r="O26" s="31"/>
    </row>
    <row r="27" spans="1:15" s="10" customFormat="1" ht="42" customHeight="1">
      <c r="A27" s="426" t="s">
        <v>18</v>
      </c>
      <c r="B27" s="427"/>
      <c r="C27" s="427"/>
      <c r="D27" s="427"/>
      <c r="E27" s="427"/>
      <c r="F27" s="427"/>
      <c r="G27" s="427"/>
      <c r="H27" s="427"/>
      <c r="I27" s="427"/>
      <c r="J27" s="427"/>
      <c r="K27" s="35" t="s">
        <v>19</v>
      </c>
      <c r="L27" s="31"/>
      <c r="M27" s="31"/>
      <c r="N27" s="31"/>
      <c r="O27" s="31"/>
    </row>
    <row r="28" spans="1:15" s="10" customFormat="1" ht="42.75" customHeight="1">
      <c r="A28" s="430" t="s">
        <v>20</v>
      </c>
      <c r="B28" s="430"/>
      <c r="C28" s="430"/>
      <c r="D28" s="430"/>
      <c r="E28" s="430"/>
      <c r="F28" s="430"/>
      <c r="G28" s="430"/>
      <c r="H28" s="430"/>
      <c r="I28" s="430"/>
      <c r="J28" s="430"/>
      <c r="K28" s="33"/>
      <c r="L28" s="31"/>
      <c r="M28" s="31"/>
      <c r="N28" s="31"/>
      <c r="O28" s="31"/>
    </row>
    <row r="29" spans="1:15" s="10" customFormat="1" ht="132.75" customHeight="1">
      <c r="A29" s="423" t="s">
        <v>21</v>
      </c>
      <c r="B29" s="423"/>
      <c r="C29" s="423"/>
      <c r="D29" s="423"/>
      <c r="E29" s="423"/>
      <c r="F29" s="423"/>
      <c r="G29" s="423"/>
      <c r="H29" s="423"/>
      <c r="I29" s="423"/>
      <c r="J29" s="423"/>
      <c r="K29" s="31"/>
      <c r="L29" s="31"/>
      <c r="M29" s="31"/>
      <c r="N29" s="31"/>
      <c r="O29" s="31"/>
    </row>
    <row r="30" spans="1:15" s="10" customFormat="1" ht="15.6">
      <c r="A30" s="428" t="s">
        <v>22</v>
      </c>
      <c r="B30" s="428"/>
      <c r="C30" s="428"/>
      <c r="D30" s="428"/>
      <c r="E30" s="428"/>
      <c r="F30" s="428"/>
      <c r="G30" s="428"/>
      <c r="H30" s="428"/>
      <c r="I30" s="428"/>
      <c r="J30" s="428"/>
      <c r="K30" s="36" t="s">
        <v>23</v>
      </c>
      <c r="L30" s="31"/>
      <c r="M30" s="31"/>
      <c r="N30" s="31"/>
      <c r="O30" s="31"/>
    </row>
    <row r="31" spans="1:15" s="10" customFormat="1" ht="18.75" customHeight="1">
      <c r="A31" s="428" t="s">
        <v>24</v>
      </c>
      <c r="B31" s="428"/>
      <c r="C31" s="428"/>
      <c r="D31" s="428"/>
      <c r="E31" s="428"/>
      <c r="F31" s="428"/>
      <c r="G31" s="428"/>
      <c r="H31" s="428"/>
      <c r="I31" s="428"/>
      <c r="J31" s="428"/>
      <c r="K31" s="36" t="s">
        <v>25</v>
      </c>
      <c r="L31" s="31"/>
      <c r="M31" s="31"/>
      <c r="N31" s="31"/>
      <c r="O31" s="31"/>
    </row>
    <row r="32" spans="1:15" s="10" customFormat="1" ht="48.6" customHeight="1">
      <c r="A32" s="429" t="s">
        <v>26</v>
      </c>
      <c r="B32" s="429"/>
      <c r="C32" s="429"/>
      <c r="D32" s="429"/>
      <c r="E32" s="429"/>
      <c r="F32" s="429"/>
      <c r="G32" s="429"/>
      <c r="H32" s="429"/>
      <c r="I32" s="429"/>
      <c r="J32" s="429"/>
      <c r="K32" s="36" t="s">
        <v>27</v>
      </c>
      <c r="L32" s="31"/>
      <c r="M32" s="31"/>
      <c r="N32" s="31"/>
      <c r="O32" s="31"/>
    </row>
    <row r="33" spans="1:15" s="10" customFormat="1" ht="43.9" customHeight="1">
      <c r="A33" s="423" t="s">
        <v>28</v>
      </c>
      <c r="B33" s="423"/>
      <c r="C33" s="423"/>
      <c r="D33" s="423"/>
      <c r="E33" s="423"/>
      <c r="F33" s="423"/>
      <c r="G33" s="423"/>
      <c r="H33" s="423"/>
      <c r="I33" s="423"/>
      <c r="J33" s="423"/>
      <c r="K33" s="36" t="s">
        <v>29</v>
      </c>
      <c r="L33" s="31"/>
      <c r="M33" s="31"/>
      <c r="N33" s="31"/>
      <c r="O33" s="31"/>
    </row>
    <row r="34" spans="1:15" s="30" customFormat="1" ht="39" customHeight="1">
      <c r="A34" s="424" t="s">
        <v>30</v>
      </c>
      <c r="B34" s="424"/>
      <c r="C34" s="424"/>
      <c r="D34" s="424"/>
      <c r="E34" s="424"/>
      <c r="F34" s="424"/>
      <c r="G34" s="424"/>
      <c r="H34" s="424"/>
      <c r="I34" s="424"/>
      <c r="J34" s="424"/>
      <c r="K34" s="38"/>
      <c r="L34" s="32"/>
      <c r="M34" s="32"/>
      <c r="N34" s="32"/>
      <c r="O34" s="32"/>
    </row>
    <row r="35" spans="1:15" s="10" customFormat="1" ht="12" customHeight="1">
      <c r="A35" s="423" t="s">
        <v>31</v>
      </c>
      <c r="B35" s="423"/>
      <c r="C35" s="423"/>
      <c r="D35" s="423"/>
      <c r="E35" s="423"/>
      <c r="F35" s="423"/>
      <c r="G35" s="423"/>
      <c r="H35" s="423"/>
      <c r="I35" s="423"/>
      <c r="J35" s="423"/>
      <c r="K35" s="37"/>
      <c r="L35" s="31"/>
      <c r="M35" s="31"/>
      <c r="N35" s="31"/>
      <c r="O35" s="31"/>
    </row>
    <row r="36" spans="1:15" s="40" customFormat="1" ht="33.75" customHeight="1">
      <c r="A36" s="423"/>
      <c r="B36" s="423"/>
      <c r="C36" s="423"/>
      <c r="D36" s="423"/>
      <c r="E36" s="423"/>
      <c r="F36" s="423"/>
      <c r="G36" s="423"/>
      <c r="H36" s="423"/>
      <c r="I36" s="423"/>
      <c r="J36" s="423"/>
      <c r="K36" s="39" t="s">
        <v>32</v>
      </c>
      <c r="L36" s="44"/>
      <c r="M36" s="44"/>
      <c r="N36" s="44"/>
      <c r="O36" s="44"/>
    </row>
    <row r="37" spans="1:15" s="10" customForma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10" customForma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>
      <c r="A39" s="31"/>
      <c r="B39" s="31"/>
      <c r="C39" s="31"/>
      <c r="D39" s="31"/>
      <c r="E39" s="31"/>
      <c r="F39" s="31"/>
      <c r="G39" s="31"/>
      <c r="H39" s="31"/>
      <c r="I39" s="31"/>
      <c r="J39" s="31"/>
      <c r="L39" s="31"/>
      <c r="M39" s="31"/>
      <c r="N39" s="31"/>
      <c r="O39" s="31"/>
    </row>
    <row r="40" spans="1:15">
      <c r="A40" s="31"/>
      <c r="B40" s="31"/>
      <c r="C40" s="31"/>
      <c r="D40" s="31"/>
      <c r="E40" s="31"/>
      <c r="F40" s="31"/>
      <c r="G40" s="31"/>
      <c r="H40" s="31"/>
      <c r="I40" s="31"/>
      <c r="J40" s="31"/>
      <c r="L40" s="31"/>
      <c r="M40" s="31"/>
      <c r="N40" s="31"/>
      <c r="O40" s="31"/>
    </row>
    <row r="41" spans="1:15">
      <c r="A41" s="31"/>
      <c r="B41" s="31"/>
      <c r="C41" s="31"/>
      <c r="D41" s="31"/>
      <c r="E41" s="31"/>
      <c r="F41" s="31"/>
      <c r="G41" s="31"/>
      <c r="H41" s="31"/>
      <c r="I41" s="31"/>
      <c r="J41" s="31"/>
      <c r="L41" s="31"/>
      <c r="M41" s="31"/>
      <c r="N41" s="31"/>
      <c r="O41" s="31"/>
    </row>
    <row r="42" spans="1:15">
      <c r="A42" s="31"/>
      <c r="B42" s="31"/>
      <c r="C42" s="31"/>
      <c r="D42" s="31"/>
      <c r="E42" s="31"/>
      <c r="F42" s="31"/>
      <c r="G42" s="31"/>
      <c r="H42" s="31"/>
      <c r="I42" s="31"/>
      <c r="J42" s="31"/>
      <c r="L42" s="31"/>
      <c r="M42" s="31"/>
      <c r="N42" s="31"/>
      <c r="O42" s="31"/>
    </row>
    <row r="43" spans="1:15">
      <c r="A43" s="31"/>
      <c r="B43" s="31"/>
      <c r="C43" s="31"/>
      <c r="D43" s="31"/>
      <c r="E43" s="31"/>
      <c r="F43" s="31"/>
      <c r="G43" s="31"/>
      <c r="H43" s="31"/>
      <c r="I43" s="31"/>
      <c r="J43" s="31"/>
      <c r="L43" s="31"/>
      <c r="M43" s="31"/>
      <c r="N43" s="31"/>
      <c r="O43" s="31"/>
    </row>
    <row r="44" spans="1:15">
      <c r="A44" s="31"/>
      <c r="B44" s="31"/>
      <c r="C44" s="31"/>
      <c r="D44" s="31"/>
      <c r="E44" s="31"/>
      <c r="F44" s="31"/>
      <c r="G44" s="31"/>
      <c r="H44" s="31"/>
      <c r="I44" s="31"/>
      <c r="J44" s="31"/>
      <c r="L44" s="31"/>
      <c r="M44" s="31"/>
      <c r="N44" s="31"/>
      <c r="O44" s="31"/>
    </row>
    <row r="45" spans="1:15">
      <c r="A45" s="31"/>
      <c r="B45" s="31"/>
      <c r="C45" s="31"/>
      <c r="D45" s="31"/>
      <c r="E45" s="31"/>
      <c r="F45" s="31"/>
      <c r="G45" s="31"/>
      <c r="H45" s="31"/>
      <c r="I45" s="31"/>
      <c r="J45" s="31"/>
      <c r="L45" s="31"/>
      <c r="M45" s="31"/>
      <c r="N45" s="31"/>
      <c r="O45" s="31"/>
    </row>
    <row r="46" spans="1:15">
      <c r="A46" s="31"/>
      <c r="B46" s="31"/>
      <c r="C46" s="31"/>
      <c r="D46" s="31"/>
      <c r="E46" s="31"/>
      <c r="F46" s="31"/>
      <c r="G46" s="31"/>
      <c r="H46" s="31"/>
      <c r="I46" s="31"/>
      <c r="J46" s="31"/>
      <c r="L46" s="31"/>
      <c r="M46" s="31"/>
      <c r="N46" s="31"/>
      <c r="O46" s="31"/>
    </row>
    <row r="47" spans="1:15">
      <c r="A47" s="31"/>
      <c r="B47" s="31"/>
      <c r="C47" s="31"/>
      <c r="D47" s="31"/>
      <c r="E47" s="31"/>
      <c r="F47" s="31"/>
      <c r="G47" s="31"/>
      <c r="H47" s="31"/>
      <c r="I47" s="31"/>
      <c r="J47" s="31"/>
      <c r="L47" s="31"/>
      <c r="M47" s="31"/>
      <c r="N47" s="31"/>
      <c r="O47" s="31"/>
    </row>
    <row r="48" spans="1:15">
      <c r="A48" s="31"/>
      <c r="B48" s="31"/>
      <c r="C48" s="31"/>
      <c r="D48" s="31"/>
      <c r="E48" s="31"/>
      <c r="F48" s="31"/>
      <c r="G48" s="31"/>
      <c r="H48" s="31"/>
      <c r="I48" s="31"/>
      <c r="J48" s="31"/>
      <c r="L48" s="31"/>
      <c r="M48" s="31"/>
      <c r="N48" s="31"/>
      <c r="O48" s="31"/>
    </row>
    <row r="49" spans="1:15">
      <c r="A49" s="31"/>
      <c r="B49" s="31"/>
      <c r="C49" s="31"/>
      <c r="D49" s="31"/>
      <c r="E49" s="31"/>
      <c r="F49" s="31"/>
      <c r="G49" s="31"/>
      <c r="H49" s="31"/>
      <c r="I49" s="31"/>
      <c r="J49" s="31"/>
      <c r="L49" s="31"/>
      <c r="M49" s="31"/>
      <c r="N49" s="31"/>
      <c r="O49" s="31"/>
    </row>
    <row r="50" spans="1:15">
      <c r="A50" s="31"/>
      <c r="B50" s="31"/>
      <c r="C50" s="31"/>
      <c r="D50" s="31"/>
      <c r="E50" s="31"/>
      <c r="F50" s="31"/>
      <c r="G50" s="31"/>
      <c r="H50" s="31"/>
      <c r="I50" s="31"/>
      <c r="J50" s="31"/>
      <c r="L50" s="31"/>
      <c r="M50" s="31"/>
      <c r="N50" s="31"/>
      <c r="O50" s="31"/>
    </row>
    <row r="51" spans="1:15">
      <c r="A51" s="31"/>
      <c r="B51" s="31"/>
      <c r="C51" s="31"/>
      <c r="D51" s="31"/>
      <c r="E51" s="31"/>
      <c r="F51" s="31"/>
      <c r="G51" s="31"/>
      <c r="H51" s="31"/>
      <c r="I51" s="31"/>
      <c r="J51" s="31"/>
      <c r="L51" s="31"/>
      <c r="M51" s="31"/>
      <c r="N51" s="31"/>
      <c r="O51" s="31"/>
    </row>
    <row r="52" spans="1:15">
      <c r="A52" s="31"/>
      <c r="B52" s="31"/>
      <c r="C52" s="31"/>
      <c r="D52" s="31"/>
      <c r="E52" s="31"/>
      <c r="F52" s="31"/>
      <c r="G52" s="31"/>
      <c r="H52" s="31"/>
      <c r="I52" s="31"/>
      <c r="J52" s="31"/>
      <c r="L52" s="31"/>
      <c r="M52" s="31"/>
      <c r="N52" s="31"/>
      <c r="O52" s="31"/>
    </row>
    <row r="53" spans="1:15">
      <c r="A53" s="31"/>
      <c r="B53" s="31"/>
      <c r="C53" s="31"/>
      <c r="D53" s="31"/>
      <c r="E53" s="31"/>
      <c r="F53" s="31"/>
      <c r="G53" s="31"/>
      <c r="H53" s="31"/>
      <c r="I53" s="31"/>
      <c r="J53" s="31"/>
      <c r="L53" s="31"/>
      <c r="M53" s="31"/>
      <c r="N53" s="31"/>
      <c r="O53" s="31"/>
    </row>
    <row r="54" spans="1:15">
      <c r="A54" s="31"/>
      <c r="B54" s="31"/>
      <c r="C54" s="31"/>
      <c r="D54" s="31"/>
      <c r="E54" s="31"/>
      <c r="F54" s="31"/>
      <c r="G54" s="31"/>
      <c r="H54" s="31"/>
      <c r="I54" s="31"/>
      <c r="J54" s="31"/>
      <c r="L54" s="31"/>
      <c r="M54" s="31"/>
      <c r="N54" s="31"/>
      <c r="O54" s="31"/>
    </row>
    <row r="55" spans="1:15">
      <c r="A55" s="31"/>
      <c r="B55" s="31"/>
      <c r="C55" s="31"/>
      <c r="D55" s="31"/>
      <c r="E55" s="31"/>
      <c r="F55" s="31"/>
      <c r="G55" s="31"/>
      <c r="H55" s="31"/>
      <c r="I55" s="31"/>
      <c r="J55" s="31"/>
      <c r="L55" s="31"/>
      <c r="M55" s="31"/>
      <c r="N55" s="31"/>
      <c r="O55" s="31"/>
    </row>
  </sheetData>
  <mergeCells count="24">
    <mergeCell ref="A33:J33"/>
    <mergeCell ref="A34:J34"/>
    <mergeCell ref="A35:J36"/>
    <mergeCell ref="A26:J26"/>
    <mergeCell ref="A27:J27"/>
    <mergeCell ref="A29:J29"/>
    <mergeCell ref="A30:J30"/>
    <mergeCell ref="A31:J31"/>
    <mergeCell ref="A32:J32"/>
    <mergeCell ref="A28:J28"/>
    <mergeCell ref="A24:J24"/>
    <mergeCell ref="A25:J25"/>
    <mergeCell ref="A1:J4"/>
    <mergeCell ref="A5:J8"/>
    <mergeCell ref="A9:J9"/>
    <mergeCell ref="A10:J11"/>
    <mergeCell ref="A13:J14"/>
    <mergeCell ref="A12:J12"/>
    <mergeCell ref="A15:J15"/>
    <mergeCell ref="A18:J18"/>
    <mergeCell ref="A16:J17"/>
    <mergeCell ref="A19:J20"/>
    <mergeCell ref="A21:J21"/>
    <mergeCell ref="A22:J23"/>
  </mergeCells>
  <hyperlinks>
    <hyperlink ref="K20" location="'Plan de acción'!A1" display="Ver Plan de acción" xr:uid="{00000000-0004-0000-0100-000000000000}"/>
    <hyperlink ref="K25" location="Responsables!A1" display="Ver responsables" xr:uid="{00000000-0004-0000-0100-000001000000}"/>
    <hyperlink ref="K30" location="'$Preoperativa'!A1" display="Ver presupuestos preoperativo" xr:uid="{00000000-0004-0000-0100-000002000000}"/>
    <hyperlink ref="K31" location="'$Operativo'!A1" display="Ver presupuestos operativo" xr:uid="{00000000-0004-0000-0100-000003000000}"/>
    <hyperlink ref="K32" location="'$Mantenimiento'!A1" display="Ver presupuesto de mantenimiento" xr:uid="{00000000-0004-0000-0100-000004000000}"/>
    <hyperlink ref="K36" location="'PLan de compra'!A1" display="Ver Plan de compras" xr:uid="{00000000-0004-0000-0100-000005000000}"/>
    <hyperlink ref="K27" location="Temporalidad!A1" display="Ver temporalidad" xr:uid="{00000000-0004-0000-0100-000006000000}"/>
    <hyperlink ref="K33" location="'$S&amp;E'!A1" display="Ver presupuesto de S&amp;E" xr:uid="{00000000-0004-0000-0100-000007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zoomScaleNormal="100" workbookViewId="0">
      <selection sqref="A1:I6"/>
    </sheetView>
  </sheetViews>
  <sheetFormatPr defaultColWidth="11.5703125" defaultRowHeight="13.15"/>
  <cols>
    <col min="1" max="1" width="13" style="6" customWidth="1"/>
    <col min="2" max="2" width="14.85546875" style="6" customWidth="1"/>
    <col min="3" max="3" width="38.42578125" style="6" customWidth="1"/>
    <col min="4" max="4" width="32.140625" style="6" customWidth="1"/>
    <col min="5" max="6" width="16.42578125" style="6" customWidth="1"/>
    <col min="7" max="8" width="19" style="6" customWidth="1"/>
    <col min="9" max="9" width="17.28515625" style="6" customWidth="1"/>
    <col min="10" max="16384" width="11.5703125" style="6"/>
  </cols>
  <sheetData>
    <row r="1" spans="1:10" ht="14.45">
      <c r="A1" s="434" t="s">
        <v>33</v>
      </c>
      <c r="B1" s="435"/>
      <c r="C1" s="435"/>
      <c r="D1" s="435"/>
      <c r="E1" s="435"/>
      <c r="F1" s="435"/>
      <c r="G1" s="435"/>
      <c r="H1" s="435"/>
      <c r="I1" s="436"/>
      <c r="J1" s="18" t="s">
        <v>34</v>
      </c>
    </row>
    <row r="2" spans="1:10">
      <c r="A2" s="437"/>
      <c r="B2" s="438"/>
      <c r="C2" s="438"/>
      <c r="D2" s="438"/>
      <c r="E2" s="438"/>
      <c r="F2" s="438"/>
      <c r="G2" s="438"/>
      <c r="H2" s="438"/>
      <c r="I2" s="439"/>
    </row>
    <row r="3" spans="1:10">
      <c r="A3" s="437"/>
      <c r="B3" s="438"/>
      <c r="C3" s="438"/>
      <c r="D3" s="438"/>
      <c r="E3" s="438"/>
      <c r="F3" s="438"/>
      <c r="G3" s="438"/>
      <c r="H3" s="438"/>
      <c r="I3" s="439"/>
    </row>
    <row r="4" spans="1:10">
      <c r="A4" s="437"/>
      <c r="B4" s="438"/>
      <c r="C4" s="438"/>
      <c r="D4" s="438"/>
      <c r="E4" s="438"/>
      <c r="F4" s="438"/>
      <c r="G4" s="438"/>
      <c r="H4" s="438"/>
      <c r="I4" s="439"/>
    </row>
    <row r="5" spans="1:10" ht="45.75" customHeight="1" thickBot="1">
      <c r="A5" s="440"/>
      <c r="B5" s="441"/>
      <c r="C5" s="441"/>
      <c r="D5" s="441"/>
      <c r="E5" s="441"/>
      <c r="F5" s="441"/>
      <c r="G5" s="441"/>
      <c r="H5" s="441"/>
      <c r="I5" s="442"/>
    </row>
    <row r="6" spans="1:10" s="46" customFormat="1" ht="34.5" customHeight="1">
      <c r="A6" s="45" t="s">
        <v>35</v>
      </c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41</v>
      </c>
      <c r="H6" s="45" t="s">
        <v>39</v>
      </c>
      <c r="I6" s="45" t="s">
        <v>42</v>
      </c>
    </row>
    <row r="7" spans="1:10" s="9" customFormat="1" ht="11.45" customHeight="1">
      <c r="A7" s="447" t="s">
        <v>43</v>
      </c>
      <c r="B7" s="446" t="s">
        <v>44</v>
      </c>
      <c r="C7" s="11" t="s">
        <v>45</v>
      </c>
      <c r="D7" s="13" t="s">
        <v>46</v>
      </c>
      <c r="E7" s="14">
        <v>44617</v>
      </c>
      <c r="F7" s="455" t="s">
        <v>47</v>
      </c>
      <c r="G7" s="443" t="s">
        <v>48</v>
      </c>
      <c r="H7" s="14">
        <v>44617</v>
      </c>
      <c r="I7" s="443" t="s">
        <v>49</v>
      </c>
    </row>
    <row r="8" spans="1:10" s="9" customFormat="1" ht="11.45" customHeight="1">
      <c r="A8" s="448"/>
      <c r="B8" s="446"/>
      <c r="C8" s="11" t="s">
        <v>50</v>
      </c>
      <c r="D8" s="449" t="s">
        <v>51</v>
      </c>
      <c r="E8" s="14">
        <v>44617</v>
      </c>
      <c r="F8" s="456"/>
      <c r="G8" s="443"/>
      <c r="H8" s="14">
        <v>44617</v>
      </c>
      <c r="I8" s="443"/>
    </row>
    <row r="9" spans="1:10" s="9" customFormat="1" ht="11.45" customHeight="1">
      <c r="A9" s="448"/>
      <c r="B9" s="446"/>
      <c r="C9" s="11" t="s">
        <v>52</v>
      </c>
      <c r="D9" s="450"/>
      <c r="E9" s="14">
        <v>44617</v>
      </c>
      <c r="F9" s="456"/>
      <c r="G9" s="443"/>
      <c r="H9" s="14">
        <v>44617</v>
      </c>
      <c r="I9" s="443"/>
    </row>
    <row r="10" spans="1:10" s="9" customFormat="1" ht="11.45" customHeight="1">
      <c r="A10" s="448"/>
      <c r="B10" s="446"/>
      <c r="C10" s="11" t="s">
        <v>53</v>
      </c>
      <c r="D10" s="450"/>
      <c r="E10" s="14">
        <v>44617</v>
      </c>
      <c r="F10" s="456"/>
      <c r="G10" s="443"/>
      <c r="H10" s="14">
        <v>44617</v>
      </c>
      <c r="I10" s="443"/>
    </row>
    <row r="11" spans="1:10" s="9" customFormat="1" ht="12.6" customHeight="1">
      <c r="A11" s="448"/>
      <c r="B11" s="446"/>
      <c r="C11" s="11" t="s">
        <v>54</v>
      </c>
      <c r="D11" s="451"/>
      <c r="E11" s="14">
        <v>44617</v>
      </c>
      <c r="F11" s="456"/>
      <c r="G11" s="443"/>
      <c r="H11" s="14">
        <v>44617</v>
      </c>
      <c r="I11" s="443"/>
    </row>
    <row r="12" spans="1:10" s="9" customFormat="1" ht="11.45" customHeight="1">
      <c r="A12" s="448"/>
      <c r="B12" s="446" t="s">
        <v>55</v>
      </c>
      <c r="C12" s="11" t="s">
        <v>56</v>
      </c>
      <c r="D12" s="462" t="s">
        <v>57</v>
      </c>
      <c r="E12" s="14">
        <v>44617</v>
      </c>
      <c r="F12" s="456"/>
      <c r="G12" s="443"/>
      <c r="H12" s="14">
        <v>44617</v>
      </c>
      <c r="I12" s="443"/>
    </row>
    <row r="13" spans="1:10" s="9" customFormat="1" ht="11.45" customHeight="1">
      <c r="A13" s="448"/>
      <c r="B13" s="446"/>
      <c r="C13" s="11" t="s">
        <v>58</v>
      </c>
      <c r="D13" s="462"/>
      <c r="E13" s="14">
        <v>44645</v>
      </c>
      <c r="F13" s="456"/>
      <c r="G13" s="443"/>
      <c r="H13" s="14">
        <v>44645</v>
      </c>
      <c r="I13" s="443"/>
    </row>
    <row r="14" spans="1:10" s="9" customFormat="1" ht="11.45" customHeight="1">
      <c r="A14" s="448"/>
      <c r="B14" s="446"/>
      <c r="C14" s="11" t="s">
        <v>59</v>
      </c>
      <c r="D14" s="462"/>
      <c r="E14" s="14">
        <v>44645</v>
      </c>
      <c r="F14" s="456"/>
      <c r="G14" s="443"/>
      <c r="H14" s="14">
        <v>44645</v>
      </c>
      <c r="I14" s="443"/>
    </row>
    <row r="15" spans="1:10" s="9" customFormat="1" ht="11.45" customHeight="1">
      <c r="A15" s="448"/>
      <c r="B15" s="446"/>
      <c r="C15" s="11" t="s">
        <v>60</v>
      </c>
      <c r="D15" s="462" t="s">
        <v>61</v>
      </c>
      <c r="E15" s="14">
        <v>44645</v>
      </c>
      <c r="F15" s="456"/>
      <c r="G15" s="443"/>
      <c r="H15" s="14">
        <v>44645</v>
      </c>
      <c r="I15" s="443"/>
    </row>
    <row r="16" spans="1:10" s="9" customFormat="1" ht="11.45" customHeight="1">
      <c r="A16" s="448"/>
      <c r="B16" s="446"/>
      <c r="C16" s="11" t="s">
        <v>62</v>
      </c>
      <c r="D16" s="462"/>
      <c r="E16" s="14">
        <v>44645</v>
      </c>
      <c r="F16" s="456"/>
      <c r="G16" s="443"/>
      <c r="H16" s="14">
        <v>44645</v>
      </c>
      <c r="I16" s="443"/>
    </row>
    <row r="17" spans="1:9" s="9" customFormat="1" ht="12" customHeight="1">
      <c r="A17" s="448"/>
      <c r="B17" s="446" t="s">
        <v>63</v>
      </c>
      <c r="C17" s="11" t="s">
        <v>64</v>
      </c>
      <c r="D17" s="449" t="s">
        <v>65</v>
      </c>
      <c r="E17" s="14">
        <v>44676</v>
      </c>
      <c r="F17" s="456"/>
      <c r="G17" s="443"/>
      <c r="H17" s="14">
        <v>44676</v>
      </c>
      <c r="I17" s="443"/>
    </row>
    <row r="18" spans="1:9" s="9" customFormat="1" ht="12" customHeight="1">
      <c r="A18" s="448"/>
      <c r="B18" s="446"/>
      <c r="C18" s="11" t="s">
        <v>66</v>
      </c>
      <c r="D18" s="450"/>
      <c r="E18" s="14">
        <v>44676</v>
      </c>
      <c r="F18" s="456"/>
      <c r="G18" s="443"/>
      <c r="H18" s="14">
        <v>44676</v>
      </c>
      <c r="I18" s="443"/>
    </row>
    <row r="19" spans="1:9" s="9" customFormat="1" ht="12" customHeight="1">
      <c r="A19" s="448"/>
      <c r="B19" s="446"/>
      <c r="C19" s="11" t="s">
        <v>67</v>
      </c>
      <c r="D19" s="451"/>
      <c r="E19" s="14">
        <v>44676</v>
      </c>
      <c r="F19" s="456"/>
      <c r="G19" s="443"/>
      <c r="H19" s="14">
        <v>44676</v>
      </c>
      <c r="I19" s="443"/>
    </row>
    <row r="20" spans="1:9" s="9" customFormat="1" ht="11.45" customHeight="1">
      <c r="A20" s="448"/>
      <c r="B20" s="446"/>
      <c r="C20" s="11" t="s">
        <v>68</v>
      </c>
      <c r="D20" s="321" t="s">
        <v>69</v>
      </c>
      <c r="E20" s="14">
        <v>44676</v>
      </c>
      <c r="F20" s="456"/>
      <c r="G20" s="443"/>
      <c r="H20" s="14">
        <v>44676</v>
      </c>
      <c r="I20" s="443"/>
    </row>
    <row r="21" spans="1:9" s="9" customFormat="1" ht="22.9">
      <c r="A21" s="448"/>
      <c r="B21" s="446"/>
      <c r="C21" s="11" t="s">
        <v>70</v>
      </c>
      <c r="D21" s="12" t="s">
        <v>71</v>
      </c>
      <c r="E21" s="14">
        <v>44676</v>
      </c>
      <c r="F21" s="457"/>
      <c r="G21" s="443"/>
      <c r="H21" s="14">
        <v>44676</v>
      </c>
      <c r="I21" s="443"/>
    </row>
    <row r="22" spans="1:9">
      <c r="A22" s="452" t="s">
        <v>72</v>
      </c>
      <c r="B22" s="452" t="s">
        <v>73</v>
      </c>
      <c r="C22" s="11" t="s">
        <v>74</v>
      </c>
      <c r="D22" s="321" t="s">
        <v>75</v>
      </c>
      <c r="E22" s="17">
        <v>44706</v>
      </c>
      <c r="F22" s="458" t="s">
        <v>76</v>
      </c>
      <c r="G22" s="443"/>
      <c r="H22" s="17">
        <v>44706</v>
      </c>
      <c r="I22" s="453" t="s">
        <v>77</v>
      </c>
    </row>
    <row r="23" spans="1:9" ht="43.9" customHeight="1">
      <c r="A23" s="452"/>
      <c r="B23" s="452"/>
      <c r="C23" s="11" t="s">
        <v>78</v>
      </c>
      <c r="D23" s="321" t="s">
        <v>79</v>
      </c>
      <c r="E23" s="17">
        <v>44737</v>
      </c>
      <c r="F23" s="459"/>
      <c r="G23" s="443"/>
      <c r="H23" s="17">
        <v>44737</v>
      </c>
      <c r="I23" s="454"/>
    </row>
    <row r="24" spans="1:9" ht="28.15" customHeight="1">
      <c r="A24" s="452"/>
      <c r="B24" s="452"/>
      <c r="C24" s="11" t="s">
        <v>80</v>
      </c>
      <c r="D24" s="321" t="s">
        <v>81</v>
      </c>
      <c r="E24" s="17">
        <v>44767</v>
      </c>
      <c r="F24" s="459"/>
      <c r="G24" s="443"/>
      <c r="H24" s="17">
        <v>44767</v>
      </c>
      <c r="I24" s="454"/>
    </row>
    <row r="25" spans="1:9" ht="27.6" customHeight="1">
      <c r="A25" s="452"/>
      <c r="B25" s="452"/>
      <c r="C25" s="432" t="s">
        <v>82</v>
      </c>
      <c r="D25" s="444" t="s">
        <v>83</v>
      </c>
      <c r="E25" s="17">
        <v>44798</v>
      </c>
      <c r="F25" s="460"/>
      <c r="G25" s="443"/>
      <c r="H25" s="17">
        <v>44798</v>
      </c>
      <c r="I25" s="454"/>
    </row>
    <row r="26" spans="1:9" ht="93" customHeight="1">
      <c r="A26" s="47" t="s">
        <v>84</v>
      </c>
      <c r="B26" s="452"/>
      <c r="C26" s="433"/>
      <c r="D26" s="445"/>
      <c r="E26" s="17">
        <v>44829</v>
      </c>
      <c r="F26" s="458" t="s">
        <v>85</v>
      </c>
      <c r="G26" s="443"/>
      <c r="H26" s="17">
        <v>44829</v>
      </c>
      <c r="I26" s="29" t="s">
        <v>86</v>
      </c>
    </row>
    <row r="27" spans="1:9" ht="49.15" customHeight="1">
      <c r="A27" s="431" t="s">
        <v>87</v>
      </c>
      <c r="B27" s="461" t="s">
        <v>88</v>
      </c>
      <c r="C27" s="11" t="s">
        <v>89</v>
      </c>
      <c r="D27" s="321" t="s">
        <v>90</v>
      </c>
      <c r="E27" s="17">
        <v>44859</v>
      </c>
      <c r="F27" s="459"/>
      <c r="G27" s="443"/>
      <c r="H27" s="17">
        <v>44859</v>
      </c>
      <c r="I27" s="453" t="s">
        <v>91</v>
      </c>
    </row>
    <row r="28" spans="1:9" ht="49.15" customHeight="1">
      <c r="A28" s="431"/>
      <c r="B28" s="461"/>
      <c r="C28" s="11" t="s">
        <v>92</v>
      </c>
      <c r="D28" s="160" t="s">
        <v>93</v>
      </c>
      <c r="E28" s="17">
        <v>44920</v>
      </c>
      <c r="F28" s="460"/>
      <c r="G28" s="443"/>
      <c r="H28" s="17">
        <v>44920</v>
      </c>
      <c r="I28" s="454"/>
    </row>
  </sheetData>
  <mergeCells count="22">
    <mergeCell ref="F7:F21"/>
    <mergeCell ref="F22:F25"/>
    <mergeCell ref="F26:F28"/>
    <mergeCell ref="B27:B28"/>
    <mergeCell ref="D12:D14"/>
    <mergeCell ref="D15:D16"/>
    <mergeCell ref="A27:A28"/>
    <mergeCell ref="C25:C26"/>
    <mergeCell ref="A1:I5"/>
    <mergeCell ref="I7:I21"/>
    <mergeCell ref="D25:D26"/>
    <mergeCell ref="B17:B21"/>
    <mergeCell ref="A7:A21"/>
    <mergeCell ref="D8:D11"/>
    <mergeCell ref="D17:D19"/>
    <mergeCell ref="B12:B16"/>
    <mergeCell ref="B7:B11"/>
    <mergeCell ref="A22:A25"/>
    <mergeCell ref="I22:I25"/>
    <mergeCell ref="I27:I28"/>
    <mergeCell ref="B22:B26"/>
    <mergeCell ref="G7:G28"/>
  </mergeCells>
  <phoneticPr fontId="14" type="noConversion"/>
  <hyperlinks>
    <hyperlink ref="I7:I21" location="'$Preoperativa'!A1" display="$Preoperativa'!A1" xr:uid="{00000000-0004-0000-0200-000000000000}"/>
    <hyperlink ref="J1" location="Léame!A1" display="Regresar instructivo" xr:uid="{00000000-0004-0000-0200-000001000000}"/>
    <hyperlink ref="G7:G28" location="Responsables!A1" display="Responsables!A1" xr:uid="{00000000-0004-0000-0200-000002000000}"/>
    <hyperlink ref="I22:I25" location="'$Operativo'!A1" display="'$Operativo'!A1" xr:uid="{00000000-0004-0000-0200-000003000000}"/>
    <hyperlink ref="I26" location="'$Mantenimiento'!A1" display="'$Mantenimiento'!A1" xr:uid="{00000000-0004-0000-0200-000004000000}"/>
    <hyperlink ref="I27:I28" location="'$S&amp;E'!A1" display="'$S&amp;E'!A1" xr:uid="{00000000-0004-0000-0200-000005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"/>
  <sheetViews>
    <sheetView topLeftCell="A15" zoomScale="110" zoomScaleNormal="110" workbookViewId="0">
      <selection activeCell="M1" sqref="M1"/>
    </sheetView>
  </sheetViews>
  <sheetFormatPr defaultColWidth="11.42578125" defaultRowHeight="14.45"/>
  <cols>
    <col min="1" max="9" width="11.42578125" style="31"/>
    <col min="10" max="10" width="14.85546875" style="31" bestFit="1" customWidth="1"/>
    <col min="11" max="15" width="11.42578125" style="31"/>
  </cols>
  <sheetData>
    <row r="1" spans="10:13" ht="15" thickBot="1">
      <c r="M1" s="159" t="s">
        <v>94</v>
      </c>
    </row>
    <row r="2" spans="10:13">
      <c r="J2" s="48" t="s">
        <v>95</v>
      </c>
      <c r="K2" s="49" t="s">
        <v>96</v>
      </c>
    </row>
    <row r="3" spans="10:13">
      <c r="J3" s="50" t="s">
        <v>97</v>
      </c>
      <c r="K3" s="51" t="s">
        <v>98</v>
      </c>
    </row>
    <row r="4" spans="10:13">
      <c r="J4" s="50" t="s">
        <v>99</v>
      </c>
      <c r="K4" s="51">
        <v>2</v>
      </c>
    </row>
    <row r="5" spans="10:13" ht="15" thickBot="1">
      <c r="J5" s="52" t="s">
        <v>85</v>
      </c>
      <c r="K5" s="53" t="s">
        <v>100</v>
      </c>
    </row>
    <row r="8" spans="10:13">
      <c r="J8" s="54" t="s">
        <v>101</v>
      </c>
      <c r="K8" s="55" t="s">
        <v>102</v>
      </c>
    </row>
  </sheetData>
  <hyperlinks>
    <hyperlink ref="M1" location="Léame!A1" display="Regresar a instructivo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workbookViewId="0">
      <selection activeCell="B6" sqref="B6"/>
    </sheetView>
  </sheetViews>
  <sheetFormatPr defaultColWidth="11.5703125" defaultRowHeight="15"/>
  <cols>
    <col min="1" max="1" width="49.7109375" style="7" bestFit="1" customWidth="1"/>
    <col min="2" max="3" width="11.5703125" style="7"/>
    <col min="4" max="4" width="15.42578125" style="7" customWidth="1"/>
    <col min="5" max="5" width="18" style="7" bestFit="1" customWidth="1"/>
    <col min="6" max="6" width="27" style="7" customWidth="1"/>
    <col min="7" max="16384" width="11.5703125" style="7"/>
  </cols>
  <sheetData>
    <row r="1" spans="1:7" ht="64.5" customHeight="1" thickBot="1">
      <c r="A1" s="471" t="s">
        <v>103</v>
      </c>
      <c r="B1" s="472"/>
      <c r="C1" s="472"/>
      <c r="D1" s="472"/>
      <c r="E1" s="472"/>
      <c r="F1" s="473"/>
    </row>
    <row r="2" spans="1:7" ht="31.9" thickBot="1">
      <c r="A2" s="83" t="s">
        <v>104</v>
      </c>
      <c r="B2" s="84" t="s">
        <v>105</v>
      </c>
      <c r="C2" s="85" t="s">
        <v>106</v>
      </c>
      <c r="D2" s="85" t="s">
        <v>107</v>
      </c>
      <c r="E2" s="84" t="s">
        <v>108</v>
      </c>
      <c r="F2" s="86" t="s">
        <v>109</v>
      </c>
      <c r="G2" s="18" t="s">
        <v>34</v>
      </c>
    </row>
    <row r="3" spans="1:7">
      <c r="A3" s="78" t="s">
        <v>110</v>
      </c>
      <c r="B3" s="79">
        <v>1</v>
      </c>
      <c r="C3" s="79">
        <v>12</v>
      </c>
      <c r="D3" s="80">
        <v>0.5</v>
      </c>
      <c r="E3" s="81">
        <v>8000000</v>
      </c>
      <c r="F3" s="82">
        <f>+B3*C3*D3*E3</f>
        <v>48000000</v>
      </c>
    </row>
    <row r="4" spans="1:7">
      <c r="A4" s="67" t="s">
        <v>111</v>
      </c>
      <c r="B4" s="8">
        <v>2</v>
      </c>
      <c r="C4" s="8">
        <v>12</v>
      </c>
      <c r="D4" s="16">
        <v>1</v>
      </c>
      <c r="E4" s="15">
        <v>6900000</v>
      </c>
      <c r="F4" s="68">
        <f>+B4*C4*D4*E4</f>
        <v>165600000</v>
      </c>
    </row>
    <row r="5" spans="1:7">
      <c r="A5" s="69" t="s">
        <v>112</v>
      </c>
      <c r="B5" s="8">
        <v>1</v>
      </c>
      <c r="C5" s="8">
        <v>12</v>
      </c>
      <c r="D5" s="16">
        <v>1</v>
      </c>
      <c r="E5" s="15">
        <v>6900000</v>
      </c>
      <c r="F5" s="68">
        <f t="shared" ref="F5:F10" si="0">+B5*C5*D5*E5</f>
        <v>82800000</v>
      </c>
    </row>
    <row r="6" spans="1:7">
      <c r="A6" s="67" t="s">
        <v>113</v>
      </c>
      <c r="B6" s="8">
        <v>3</v>
      </c>
      <c r="C6" s="8">
        <v>12</v>
      </c>
      <c r="D6" s="16">
        <v>1</v>
      </c>
      <c r="E6" s="15">
        <v>5000000</v>
      </c>
      <c r="F6" s="68">
        <f t="shared" si="0"/>
        <v>180000000</v>
      </c>
    </row>
    <row r="7" spans="1:7">
      <c r="A7" s="67" t="s">
        <v>114</v>
      </c>
      <c r="B7" s="8">
        <v>3</v>
      </c>
      <c r="C7" s="8">
        <v>12</v>
      </c>
      <c r="D7" s="16">
        <v>1</v>
      </c>
      <c r="E7" s="15">
        <v>2500000</v>
      </c>
      <c r="F7" s="68">
        <f t="shared" si="0"/>
        <v>90000000</v>
      </c>
    </row>
    <row r="8" spans="1:7">
      <c r="A8" s="67" t="s">
        <v>115</v>
      </c>
      <c r="B8" s="8">
        <v>3</v>
      </c>
      <c r="C8" s="8">
        <v>12</v>
      </c>
      <c r="D8" s="16">
        <v>1</v>
      </c>
      <c r="E8" s="15">
        <v>1800000</v>
      </c>
      <c r="F8" s="68">
        <f t="shared" si="0"/>
        <v>64800000</v>
      </c>
    </row>
    <row r="9" spans="1:7">
      <c r="A9" s="67" t="s">
        <v>116</v>
      </c>
      <c r="B9" s="8">
        <v>1</v>
      </c>
      <c r="C9" s="8">
        <v>12</v>
      </c>
      <c r="D9" s="16">
        <v>1</v>
      </c>
      <c r="E9" s="15">
        <v>3200000</v>
      </c>
      <c r="F9" s="68">
        <f t="shared" si="0"/>
        <v>38400000</v>
      </c>
    </row>
    <row r="10" spans="1:7" ht="15.6" thickBot="1">
      <c r="A10" s="70" t="s">
        <v>117</v>
      </c>
      <c r="B10" s="71">
        <v>10</v>
      </c>
      <c r="C10" s="8">
        <v>6</v>
      </c>
      <c r="D10" s="16">
        <v>1</v>
      </c>
      <c r="E10" s="72">
        <v>1200000</v>
      </c>
      <c r="F10" s="73">
        <f t="shared" si="0"/>
        <v>72000000</v>
      </c>
    </row>
    <row r="12" spans="1:7" ht="15.6" thickBot="1"/>
    <row r="13" spans="1:7" ht="31.5" customHeight="1" thickBot="1">
      <c r="A13" s="468" t="s">
        <v>118</v>
      </c>
      <c r="B13" s="469"/>
      <c r="C13" s="469"/>
      <c r="D13" s="470"/>
    </row>
    <row r="14" spans="1:7" ht="22.5" customHeight="1" thickBot="1">
      <c r="A14" s="463" t="s">
        <v>119</v>
      </c>
      <c r="B14" s="464"/>
      <c r="C14" s="464"/>
      <c r="D14" s="465"/>
      <c r="E14" s="19"/>
    </row>
    <row r="15" spans="1:7">
      <c r="A15" s="56"/>
      <c r="B15" s="57"/>
      <c r="C15" s="478" t="s">
        <v>120</v>
      </c>
      <c r="D15" s="479"/>
      <c r="E15" s="19"/>
    </row>
    <row r="16" spans="1:7" ht="15.6">
      <c r="A16" s="58" t="s">
        <v>121</v>
      </c>
      <c r="B16" s="20">
        <v>2021</v>
      </c>
      <c r="C16" s="21" t="s">
        <v>122</v>
      </c>
      <c r="D16" s="59">
        <v>6800</v>
      </c>
      <c r="E16" s="19"/>
    </row>
    <row r="17" spans="1:5" ht="15.6">
      <c r="A17" s="60" t="s">
        <v>123</v>
      </c>
      <c r="B17" s="22">
        <v>1000000</v>
      </c>
      <c r="C17" s="21" t="s">
        <v>124</v>
      </c>
      <c r="D17" s="59">
        <v>18548</v>
      </c>
      <c r="E17" s="19"/>
    </row>
    <row r="18" spans="1:5" ht="15.6">
      <c r="A18" s="58" t="s">
        <v>125</v>
      </c>
      <c r="B18" s="22">
        <v>106454</v>
      </c>
      <c r="C18" s="23" t="s">
        <v>126</v>
      </c>
      <c r="D18" s="59">
        <v>3000</v>
      </c>
      <c r="E18" s="19"/>
    </row>
    <row r="19" spans="1:5" ht="27.6">
      <c r="A19" s="61" t="s">
        <v>127</v>
      </c>
      <c r="B19" s="20">
        <v>30</v>
      </c>
      <c r="C19" s="23" t="s">
        <v>128</v>
      </c>
      <c r="D19" s="59">
        <v>0</v>
      </c>
      <c r="E19" s="19"/>
    </row>
    <row r="20" spans="1:5" ht="27.6">
      <c r="A20" s="62" t="s">
        <v>129</v>
      </c>
      <c r="B20" s="20">
        <v>8</v>
      </c>
      <c r="C20" s="23" t="s">
        <v>130</v>
      </c>
      <c r="D20" s="59">
        <v>0</v>
      </c>
      <c r="E20" s="19"/>
    </row>
    <row r="21" spans="1:5" ht="16.149999999999999" thickBot="1">
      <c r="A21" s="63"/>
      <c r="B21" s="64"/>
      <c r="C21" s="65" t="s">
        <v>131</v>
      </c>
      <c r="D21" s="66">
        <f>SUM(D16:D20)</f>
        <v>28348</v>
      </c>
      <c r="E21" s="19"/>
    </row>
    <row r="22" spans="1:5" ht="15.6" thickBot="1">
      <c r="A22" s="19"/>
      <c r="B22" s="19"/>
      <c r="C22" s="19"/>
      <c r="D22" s="19"/>
      <c r="E22" s="19"/>
    </row>
    <row r="23" spans="1:5" ht="54" customHeight="1">
      <c r="A23" s="480" t="s">
        <v>132</v>
      </c>
      <c r="B23" s="481"/>
      <c r="C23" s="482" t="s">
        <v>133</v>
      </c>
      <c r="D23" s="483"/>
      <c r="E23" s="19"/>
    </row>
    <row r="24" spans="1:5" ht="15.6">
      <c r="A24" s="74" t="s">
        <v>134</v>
      </c>
      <c r="B24" s="24">
        <v>1</v>
      </c>
      <c r="C24" s="466">
        <f>B17</f>
        <v>1000000</v>
      </c>
      <c r="D24" s="467"/>
      <c r="E24" s="19"/>
    </row>
    <row r="25" spans="1:5" ht="15.6">
      <c r="A25" s="74" t="s">
        <v>135</v>
      </c>
      <c r="B25" s="24">
        <v>8.3299999999999999E-2</v>
      </c>
      <c r="C25" s="466">
        <f>$B$17*B25</f>
        <v>83300</v>
      </c>
      <c r="D25" s="467"/>
      <c r="E25" s="19"/>
    </row>
    <row r="26" spans="1:5" ht="15.6">
      <c r="A26" s="74" t="s">
        <v>136</v>
      </c>
      <c r="B26" s="24">
        <v>4.1700000000000001E-2</v>
      </c>
      <c r="C26" s="466">
        <f>$B$17*B26</f>
        <v>41700</v>
      </c>
      <c r="D26" s="467"/>
      <c r="E26" s="19"/>
    </row>
    <row r="27" spans="1:5" ht="15.6">
      <c r="A27" s="74" t="s">
        <v>137</v>
      </c>
      <c r="B27" s="24">
        <v>8.3299999999999999E-2</v>
      </c>
      <c r="C27" s="466">
        <f>$B$17*B27</f>
        <v>83300</v>
      </c>
      <c r="D27" s="467"/>
      <c r="E27" s="19"/>
    </row>
    <row r="28" spans="1:5" ht="15.6">
      <c r="A28" s="74" t="s">
        <v>138</v>
      </c>
      <c r="B28" s="24">
        <v>0.01</v>
      </c>
      <c r="C28" s="466">
        <f>$B$17*B28</f>
        <v>10000</v>
      </c>
      <c r="D28" s="467"/>
      <c r="E28" s="19"/>
    </row>
    <row r="29" spans="1:5" ht="15.6">
      <c r="A29" s="74" t="s">
        <v>139</v>
      </c>
      <c r="B29" s="24">
        <f>B18/B17</f>
        <v>0.10645399999999999</v>
      </c>
      <c r="C29" s="466">
        <f>B18</f>
        <v>106454</v>
      </c>
      <c r="D29" s="467"/>
      <c r="E29" s="19"/>
    </row>
    <row r="30" spans="1:5" ht="15.6">
      <c r="A30" s="74" t="s">
        <v>140</v>
      </c>
      <c r="B30" s="24">
        <v>8.5000000000000006E-2</v>
      </c>
      <c r="C30" s="466">
        <f t="shared" ref="C30:C35" si="1">$B$17*B30</f>
        <v>85000</v>
      </c>
      <c r="D30" s="467"/>
      <c r="E30" s="19"/>
    </row>
    <row r="31" spans="1:5" ht="15.6">
      <c r="A31" s="74" t="s">
        <v>141</v>
      </c>
      <c r="B31" s="24">
        <v>6.9599999999999995E-2</v>
      </c>
      <c r="C31" s="466">
        <f t="shared" si="1"/>
        <v>69600</v>
      </c>
      <c r="D31" s="467"/>
      <c r="E31" s="19"/>
    </row>
    <row r="32" spans="1:5" ht="15.6">
      <c r="A32" s="74" t="s">
        <v>142</v>
      </c>
      <c r="B32" s="25">
        <v>0.12</v>
      </c>
      <c r="C32" s="466">
        <f t="shared" si="1"/>
        <v>120000</v>
      </c>
      <c r="D32" s="467"/>
      <c r="E32" s="19"/>
    </row>
    <row r="33" spans="1:5" ht="15.6">
      <c r="A33" s="74" t="s">
        <v>143</v>
      </c>
      <c r="B33" s="24">
        <v>0.02</v>
      </c>
      <c r="C33" s="466">
        <f t="shared" si="1"/>
        <v>20000</v>
      </c>
      <c r="D33" s="467"/>
      <c r="E33" s="19"/>
    </row>
    <row r="34" spans="1:5" ht="15.6">
      <c r="A34" s="74" t="s">
        <v>144</v>
      </c>
      <c r="B34" s="24">
        <v>0.03</v>
      </c>
      <c r="C34" s="466">
        <f t="shared" si="1"/>
        <v>30000</v>
      </c>
      <c r="D34" s="467"/>
      <c r="E34" s="19"/>
    </row>
    <row r="35" spans="1:5" ht="15.6">
      <c r="A35" s="74" t="s">
        <v>145</v>
      </c>
      <c r="B35" s="24">
        <v>0.04</v>
      </c>
      <c r="C35" s="466">
        <f t="shared" si="1"/>
        <v>40000</v>
      </c>
      <c r="D35" s="467"/>
      <c r="E35" s="19"/>
    </row>
    <row r="36" spans="1:5" ht="15.6">
      <c r="A36" s="74" t="s">
        <v>146</v>
      </c>
      <c r="B36" s="24">
        <f>C36/C24</f>
        <v>7.0870000000000004E-3</v>
      </c>
      <c r="C36" s="466">
        <f>D21/4</f>
        <v>7087</v>
      </c>
      <c r="D36" s="467"/>
      <c r="E36" s="19"/>
    </row>
    <row r="37" spans="1:5" ht="15.6">
      <c r="A37" s="75"/>
      <c r="B37" s="24"/>
      <c r="C37" s="476"/>
      <c r="D37" s="477"/>
      <c r="E37" s="19"/>
    </row>
    <row r="38" spans="1:5" ht="15.6" thickBot="1">
      <c r="A38" s="76" t="s">
        <v>147</v>
      </c>
      <c r="B38" s="77">
        <f>SUM(B24:B36)</f>
        <v>1.6964410000000001</v>
      </c>
      <c r="C38" s="474">
        <f>SUM(C24:D36)</f>
        <v>1696441</v>
      </c>
      <c r="D38" s="475"/>
      <c r="E38" s="19"/>
    </row>
    <row r="39" spans="1:5" ht="15.6" thickBot="1">
      <c r="A39" s="19"/>
      <c r="B39" s="19"/>
      <c r="C39" s="19"/>
      <c r="D39" s="19"/>
      <c r="E39" s="19"/>
    </row>
    <row r="40" spans="1:5" ht="24.75" customHeight="1" thickBot="1">
      <c r="A40" s="463" t="s">
        <v>148</v>
      </c>
      <c r="B40" s="464"/>
      <c r="C40" s="464"/>
      <c r="D40" s="464"/>
      <c r="E40" s="465"/>
    </row>
    <row r="41" spans="1:5">
      <c r="A41" s="87"/>
      <c r="B41" s="26" t="s">
        <v>149</v>
      </c>
      <c r="C41" s="26" t="s">
        <v>150</v>
      </c>
      <c r="D41" s="26" t="s">
        <v>151</v>
      </c>
      <c r="E41" s="401" t="s">
        <v>152</v>
      </c>
    </row>
    <row r="42" spans="1:5" ht="15.6" thickBot="1">
      <c r="A42" s="76" t="s">
        <v>153</v>
      </c>
      <c r="B42" s="88" t="s">
        <v>154</v>
      </c>
      <c r="C42" s="89">
        <f>(B17/B19)*1</f>
        <v>33333.333333333336</v>
      </c>
      <c r="D42" s="77">
        <f>+$B$25</f>
        <v>8.3299999999999999E-2</v>
      </c>
      <c r="E42" s="90">
        <f>+D42*C42</f>
        <v>2776.666666666667</v>
      </c>
    </row>
    <row r="43" spans="1:5" ht="15.6">
      <c r="A43" s="28"/>
      <c r="B43" s="28"/>
      <c r="C43" s="28"/>
      <c r="D43" s="28"/>
      <c r="E43" s="28"/>
    </row>
    <row r="44" spans="1:5" ht="15.6">
      <c r="A44" s="27"/>
      <c r="B44" s="28"/>
      <c r="C44" s="28"/>
      <c r="D44" s="28"/>
      <c r="E44" s="28"/>
    </row>
    <row r="45" spans="1:5" ht="15.6">
      <c r="A45" s="28"/>
      <c r="B45" s="28"/>
      <c r="C45" s="28"/>
      <c r="D45" s="28"/>
      <c r="E45" s="28"/>
    </row>
  </sheetData>
  <mergeCells count="22">
    <mergeCell ref="C30:D30"/>
    <mergeCell ref="A13:D13"/>
    <mergeCell ref="A1:F1"/>
    <mergeCell ref="C38:D38"/>
    <mergeCell ref="A40:E40"/>
    <mergeCell ref="C32:D32"/>
    <mergeCell ref="C33:D33"/>
    <mergeCell ref="C34:D34"/>
    <mergeCell ref="C35:D35"/>
    <mergeCell ref="C36:D36"/>
    <mergeCell ref="C37:D37"/>
    <mergeCell ref="C31:D31"/>
    <mergeCell ref="C15:D15"/>
    <mergeCell ref="A23:B23"/>
    <mergeCell ref="C23:D23"/>
    <mergeCell ref="C24:D24"/>
    <mergeCell ref="A14:D14"/>
    <mergeCell ref="C26:D26"/>
    <mergeCell ref="C27:D27"/>
    <mergeCell ref="C28:D28"/>
    <mergeCell ref="C29:D29"/>
    <mergeCell ref="C25:D25"/>
  </mergeCells>
  <hyperlinks>
    <hyperlink ref="G2" location="Léame!A1" display="Regresar instructivo" xr:uid="{00000000-0004-0000-0400-000000000000}"/>
  </hyperlink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7"/>
  <sheetViews>
    <sheetView topLeftCell="A7" workbookViewId="0">
      <selection activeCell="E27" sqref="E27"/>
    </sheetView>
  </sheetViews>
  <sheetFormatPr defaultColWidth="11.42578125" defaultRowHeight="14.45"/>
  <cols>
    <col min="1" max="1" width="15.140625" customWidth="1"/>
    <col min="2" max="2" width="13.7109375" customWidth="1"/>
    <col min="3" max="5" width="11.5703125" bestFit="1" customWidth="1"/>
    <col min="6" max="6" width="11.7109375" bestFit="1" customWidth="1"/>
    <col min="7" max="7" width="12.85546875" bestFit="1" customWidth="1"/>
  </cols>
  <sheetData>
    <row r="1" spans="1:10">
      <c r="A1" s="484" t="s">
        <v>155</v>
      </c>
      <c r="B1" s="485"/>
      <c r="C1" s="485"/>
      <c r="D1" s="485"/>
      <c r="E1" s="485"/>
      <c r="F1" s="485"/>
      <c r="G1" s="486"/>
      <c r="H1" s="28"/>
      <c r="I1" s="28"/>
      <c r="J1" s="28"/>
    </row>
    <row r="2" spans="1:10">
      <c r="A2" s="487"/>
      <c r="B2" s="488"/>
      <c r="C2" s="488"/>
      <c r="D2" s="488"/>
      <c r="E2" s="488"/>
      <c r="F2" s="488"/>
      <c r="G2" s="489"/>
      <c r="H2" s="28"/>
      <c r="I2" s="28"/>
      <c r="J2" s="28"/>
    </row>
    <row r="3" spans="1:10" ht="21" customHeight="1">
      <c r="A3" s="487"/>
      <c r="B3" s="488"/>
      <c r="C3" s="488"/>
      <c r="D3" s="488"/>
      <c r="E3" s="488"/>
      <c r="F3" s="488"/>
      <c r="G3" s="489"/>
      <c r="H3" s="28"/>
      <c r="I3" s="28"/>
      <c r="J3" s="28"/>
    </row>
    <row r="4" spans="1:10">
      <c r="A4" s="487"/>
      <c r="B4" s="488"/>
      <c r="C4" s="488"/>
      <c r="D4" s="488"/>
      <c r="E4" s="488"/>
      <c r="F4" s="488"/>
      <c r="G4" s="489"/>
      <c r="H4" s="28"/>
      <c r="I4" s="28"/>
      <c r="J4" s="28"/>
    </row>
    <row r="5" spans="1:10" ht="27" customHeight="1" thickBot="1">
      <c r="A5" s="490"/>
      <c r="B5" s="491"/>
      <c r="C5" s="491"/>
      <c r="D5" s="491"/>
      <c r="E5" s="491"/>
      <c r="F5" s="491"/>
      <c r="G5" s="492"/>
      <c r="H5" s="28"/>
      <c r="I5" s="28"/>
      <c r="J5" s="28"/>
    </row>
    <row r="6" spans="1:10" ht="39.6">
      <c r="A6" s="493" t="s">
        <v>156</v>
      </c>
      <c r="B6" s="95" t="s">
        <v>157</v>
      </c>
      <c r="C6" s="95" t="s">
        <v>158</v>
      </c>
      <c r="D6" s="402" t="s">
        <v>159</v>
      </c>
      <c r="E6" s="402" t="s">
        <v>107</v>
      </c>
      <c r="F6" s="95" t="s">
        <v>108</v>
      </c>
      <c r="G6" s="402" t="s">
        <v>109</v>
      </c>
      <c r="H6" s="28"/>
      <c r="I6" s="28"/>
      <c r="J6" s="28"/>
    </row>
    <row r="7" spans="1:10">
      <c r="A7" s="493"/>
      <c r="B7" s="404" t="s">
        <v>110</v>
      </c>
      <c r="C7" s="96">
        <v>1</v>
      </c>
      <c r="D7" s="97">
        <v>6</v>
      </c>
      <c r="E7" s="98">
        <v>1</v>
      </c>
      <c r="F7" s="99">
        <v>10000000</v>
      </c>
      <c r="G7" s="100">
        <f>+F7*E7*D7*C7</f>
        <v>60000000</v>
      </c>
      <c r="H7" s="28"/>
      <c r="I7" s="28"/>
      <c r="J7" s="28"/>
    </row>
    <row r="8" spans="1:10">
      <c r="A8" s="493"/>
      <c r="B8" s="404" t="s">
        <v>111</v>
      </c>
      <c r="C8" s="96">
        <v>1</v>
      </c>
      <c r="D8" s="97">
        <v>6</v>
      </c>
      <c r="E8" s="98">
        <v>1</v>
      </c>
      <c r="F8" s="99">
        <v>8000000</v>
      </c>
      <c r="G8" s="100">
        <f t="shared" ref="G8:G12" si="0">+F8*E8*D8*C8</f>
        <v>48000000</v>
      </c>
      <c r="H8" s="28"/>
      <c r="I8" s="28"/>
      <c r="J8" s="28"/>
    </row>
    <row r="9" spans="1:10">
      <c r="A9" s="493"/>
      <c r="B9" s="404" t="s">
        <v>160</v>
      </c>
      <c r="C9" s="101">
        <v>3</v>
      </c>
      <c r="D9" s="97">
        <v>2</v>
      </c>
      <c r="E9" s="98">
        <v>0.5</v>
      </c>
      <c r="F9" s="99">
        <v>6900000</v>
      </c>
      <c r="G9" s="100">
        <f t="shared" si="0"/>
        <v>20700000</v>
      </c>
      <c r="H9" s="28"/>
      <c r="I9" s="28"/>
      <c r="J9" s="28"/>
    </row>
    <row r="10" spans="1:10">
      <c r="A10" s="493"/>
      <c r="B10" s="404" t="s">
        <v>114</v>
      </c>
      <c r="C10" s="101">
        <v>1</v>
      </c>
      <c r="D10" s="97">
        <v>2</v>
      </c>
      <c r="E10" s="98">
        <v>1</v>
      </c>
      <c r="F10" s="99">
        <v>3500000</v>
      </c>
      <c r="G10" s="100">
        <f t="shared" si="0"/>
        <v>7000000</v>
      </c>
      <c r="H10" s="28"/>
      <c r="I10" s="28"/>
      <c r="J10" s="28"/>
    </row>
    <row r="11" spans="1:10">
      <c r="A11" s="493"/>
      <c r="B11" s="404" t="s">
        <v>115</v>
      </c>
      <c r="C11" s="101">
        <v>1</v>
      </c>
      <c r="D11" s="97">
        <v>2</v>
      </c>
      <c r="E11" s="98">
        <v>1</v>
      </c>
      <c r="F11" s="99">
        <v>1500000</v>
      </c>
      <c r="G11" s="100">
        <f t="shared" si="0"/>
        <v>3000000</v>
      </c>
      <c r="H11" s="28"/>
      <c r="I11" s="28"/>
      <c r="J11" s="28"/>
    </row>
    <row r="12" spans="1:10">
      <c r="A12" s="493"/>
      <c r="B12" s="404" t="s">
        <v>116</v>
      </c>
      <c r="C12" s="101">
        <v>1</v>
      </c>
      <c r="D12" s="97">
        <v>6</v>
      </c>
      <c r="E12" s="98">
        <v>1</v>
      </c>
      <c r="F12" s="99">
        <v>6900000</v>
      </c>
      <c r="G12" s="100">
        <f t="shared" si="0"/>
        <v>41400000</v>
      </c>
      <c r="H12" s="28"/>
      <c r="I12" s="28"/>
      <c r="J12" s="28"/>
    </row>
    <row r="13" spans="1:10">
      <c r="A13" s="493"/>
      <c r="B13" s="404"/>
      <c r="C13" s="101"/>
      <c r="D13" s="97"/>
      <c r="E13" s="98"/>
      <c r="F13" s="99"/>
      <c r="G13" s="100"/>
      <c r="H13" s="28"/>
      <c r="I13" s="28"/>
      <c r="J13" s="28"/>
    </row>
    <row r="14" spans="1:10">
      <c r="A14" s="493"/>
      <c r="B14" s="404"/>
      <c r="C14" s="101"/>
      <c r="D14" s="97"/>
      <c r="E14" s="98"/>
      <c r="F14" s="99"/>
      <c r="G14" s="100"/>
      <c r="H14" s="28"/>
      <c r="I14" s="28"/>
      <c r="J14" s="28"/>
    </row>
    <row r="15" spans="1:10">
      <c r="A15" s="493"/>
      <c r="B15" s="404"/>
      <c r="C15" s="101"/>
      <c r="D15" s="97"/>
      <c r="E15" s="98"/>
      <c r="F15" s="102"/>
      <c r="G15" s="100"/>
      <c r="H15" s="28"/>
      <c r="I15" s="28"/>
      <c r="J15" s="28"/>
    </row>
    <row r="16" spans="1:10">
      <c r="A16" s="494"/>
      <c r="B16" s="5"/>
      <c r="C16" s="4"/>
      <c r="D16" s="1"/>
      <c r="E16" s="2"/>
      <c r="F16" s="3"/>
      <c r="G16" s="3"/>
      <c r="H16" s="28"/>
      <c r="I16" s="28"/>
      <c r="J16" s="28"/>
    </row>
    <row r="17" spans="1:12">
      <c r="A17" s="497" t="s">
        <v>161</v>
      </c>
      <c r="B17" s="497"/>
      <c r="C17" s="497"/>
      <c r="D17" s="497"/>
      <c r="E17" s="497"/>
      <c r="F17" s="497"/>
      <c r="G17" s="91">
        <f>SUM(G7:G16)</f>
        <v>180100000</v>
      </c>
      <c r="H17" s="28"/>
      <c r="I17" s="28"/>
      <c r="J17" s="28"/>
      <c r="K17" s="28"/>
      <c r="L17" s="28"/>
    </row>
    <row r="18" spans="1:12" ht="30" customHeight="1">
      <c r="A18" s="500" t="s">
        <v>162</v>
      </c>
      <c r="B18" s="498" t="s">
        <v>163</v>
      </c>
      <c r="C18" s="498"/>
      <c r="D18" s="403" t="s">
        <v>164</v>
      </c>
      <c r="E18" s="103" t="s">
        <v>105</v>
      </c>
      <c r="F18" s="403" t="s">
        <v>108</v>
      </c>
      <c r="G18" s="104" t="s">
        <v>109</v>
      </c>
      <c r="H18" s="28"/>
      <c r="I18" s="28"/>
      <c r="J18" s="28"/>
      <c r="K18" s="28"/>
      <c r="L18" s="28"/>
    </row>
    <row r="19" spans="1:12">
      <c r="A19" s="501"/>
      <c r="B19" s="499" t="s">
        <v>165</v>
      </c>
      <c r="C19" s="499"/>
      <c r="D19" s="105" t="s">
        <v>166</v>
      </c>
      <c r="E19" s="106">
        <v>1</v>
      </c>
      <c r="F19" s="107">
        <v>8000000</v>
      </c>
      <c r="G19" s="108">
        <f t="shared" ref="G19:G26" si="1">+F19*E19</f>
        <v>8000000</v>
      </c>
      <c r="H19" s="28"/>
      <c r="I19" s="28"/>
      <c r="J19" s="28"/>
      <c r="K19" s="28"/>
      <c r="L19" s="28"/>
    </row>
    <row r="20" spans="1:12">
      <c r="A20" s="501"/>
      <c r="B20" s="499" t="s">
        <v>167</v>
      </c>
      <c r="C20" s="499"/>
      <c r="D20" s="105" t="s">
        <v>166</v>
      </c>
      <c r="E20" s="106">
        <v>1</v>
      </c>
      <c r="F20" s="107">
        <v>6000000</v>
      </c>
      <c r="G20" s="108">
        <f t="shared" si="1"/>
        <v>6000000</v>
      </c>
      <c r="H20" s="28"/>
      <c r="I20" s="28"/>
      <c r="J20" s="28"/>
      <c r="K20" s="28"/>
      <c r="L20" s="28"/>
    </row>
    <row r="21" spans="1:12" s="28" customFormat="1">
      <c r="A21" s="501"/>
      <c r="B21" s="495" t="s">
        <v>168</v>
      </c>
      <c r="C21" s="496"/>
      <c r="D21" s="105" t="s">
        <v>166</v>
      </c>
      <c r="E21" s="106">
        <v>1</v>
      </c>
      <c r="F21" s="107">
        <v>10000000</v>
      </c>
      <c r="G21" s="108">
        <f t="shared" si="1"/>
        <v>10000000</v>
      </c>
    </row>
    <row r="22" spans="1:12">
      <c r="A22" s="501"/>
      <c r="B22" s="499" t="s">
        <v>169</v>
      </c>
      <c r="C22" s="499"/>
      <c r="D22" s="105" t="s">
        <v>170</v>
      </c>
      <c r="E22" s="106">
        <v>60</v>
      </c>
      <c r="F22" s="107">
        <v>400000</v>
      </c>
      <c r="G22" s="108">
        <f t="shared" si="1"/>
        <v>24000000</v>
      </c>
      <c r="H22" s="28"/>
      <c r="I22" s="28"/>
      <c r="J22" s="28"/>
      <c r="K22" s="28"/>
      <c r="L22" s="28"/>
    </row>
    <row r="23" spans="1:12">
      <c r="A23" s="501"/>
      <c r="B23" s="499" t="s">
        <v>171</v>
      </c>
      <c r="C23" s="499"/>
      <c r="D23" s="105" t="s">
        <v>170</v>
      </c>
      <c r="E23" s="106">
        <v>60</v>
      </c>
      <c r="F23" s="107">
        <v>50000</v>
      </c>
      <c r="G23" s="108">
        <f t="shared" si="1"/>
        <v>3000000</v>
      </c>
      <c r="H23" s="28"/>
      <c r="I23" s="28"/>
      <c r="J23" s="28"/>
      <c r="K23" s="28"/>
      <c r="L23" s="28"/>
    </row>
    <row r="24" spans="1:12">
      <c r="A24" s="501"/>
      <c r="B24" s="495" t="s">
        <v>172</v>
      </c>
      <c r="C24" s="496"/>
      <c r="D24" s="105" t="s">
        <v>170</v>
      </c>
      <c r="E24" s="106">
        <v>60</v>
      </c>
      <c r="F24" s="107">
        <v>40000</v>
      </c>
      <c r="G24" s="108">
        <f t="shared" si="1"/>
        <v>2400000</v>
      </c>
      <c r="H24" s="28"/>
      <c r="I24" s="28"/>
      <c r="J24" s="28"/>
      <c r="K24" s="28"/>
      <c r="L24" s="28"/>
    </row>
    <row r="25" spans="1:12">
      <c r="A25" s="501"/>
      <c r="B25" s="495" t="s">
        <v>173</v>
      </c>
      <c r="C25" s="496"/>
      <c r="D25" s="105" t="s">
        <v>174</v>
      </c>
      <c r="E25" s="106">
        <v>15</v>
      </c>
      <c r="F25" s="107">
        <v>200000</v>
      </c>
      <c r="G25" s="108">
        <f t="shared" si="1"/>
        <v>3000000</v>
      </c>
      <c r="H25" s="28"/>
      <c r="I25" s="28"/>
      <c r="J25" s="28"/>
      <c r="K25" s="28"/>
      <c r="L25" s="28"/>
    </row>
    <row r="26" spans="1:12" s="10" customFormat="1" ht="38.25" customHeight="1">
      <c r="A26" s="501"/>
      <c r="B26" s="495" t="s">
        <v>175</v>
      </c>
      <c r="C26" s="496"/>
      <c r="D26" s="105" t="s">
        <v>166</v>
      </c>
      <c r="E26" s="106">
        <v>6</v>
      </c>
      <c r="F26" s="107">
        <v>2000000</v>
      </c>
      <c r="G26" s="108">
        <f t="shared" si="1"/>
        <v>12000000</v>
      </c>
      <c r="H26" s="28"/>
      <c r="I26" s="28"/>
      <c r="J26" s="28"/>
      <c r="K26" s="28"/>
      <c r="L26" s="28"/>
    </row>
    <row r="27" spans="1:12" s="10" customFormat="1" ht="16.899999999999999" customHeight="1">
      <c r="A27" s="501"/>
      <c r="B27" s="503"/>
      <c r="C27" s="504"/>
      <c r="D27" s="105"/>
      <c r="E27" s="106"/>
      <c r="F27" s="107"/>
      <c r="G27" s="108"/>
      <c r="H27" s="28"/>
      <c r="I27" s="28"/>
      <c r="J27" s="28"/>
      <c r="K27" s="28"/>
      <c r="L27" s="28"/>
    </row>
    <row r="28" spans="1:12" s="10" customFormat="1" ht="16.899999999999999" customHeight="1">
      <c r="A28" s="501"/>
      <c r="B28" s="503"/>
      <c r="C28" s="504"/>
      <c r="D28" s="105"/>
      <c r="E28" s="106"/>
      <c r="F28" s="107"/>
      <c r="G28" s="108"/>
      <c r="H28" s="28"/>
      <c r="I28" s="28"/>
      <c r="J28" s="28"/>
      <c r="K28" s="28"/>
      <c r="L28" s="28"/>
    </row>
    <row r="29" spans="1:12" s="10" customFormat="1" ht="16.899999999999999" customHeight="1">
      <c r="A29" s="501"/>
      <c r="B29" s="503"/>
      <c r="C29" s="504"/>
      <c r="D29" s="105"/>
      <c r="E29" s="106"/>
      <c r="F29" s="107"/>
      <c r="G29" s="108"/>
      <c r="H29" s="28"/>
      <c r="I29" s="28"/>
      <c r="J29" s="28"/>
      <c r="K29" s="28"/>
      <c r="L29" s="28"/>
    </row>
    <row r="30" spans="1:12" s="10" customFormat="1" ht="16.899999999999999" customHeight="1">
      <c r="A30" s="501"/>
      <c r="B30" s="503"/>
      <c r="C30" s="504"/>
      <c r="D30" s="105"/>
      <c r="E30" s="106"/>
      <c r="F30" s="107"/>
      <c r="G30" s="108"/>
      <c r="H30" s="28"/>
      <c r="I30" s="28"/>
      <c r="J30" s="28"/>
      <c r="K30" s="28"/>
      <c r="L30" s="28"/>
    </row>
    <row r="31" spans="1:12" s="10" customFormat="1" ht="16.899999999999999" customHeight="1">
      <c r="A31" s="502"/>
      <c r="B31" s="503"/>
      <c r="C31" s="504"/>
      <c r="D31" s="105"/>
      <c r="E31" s="106"/>
      <c r="F31" s="107"/>
      <c r="G31" s="108"/>
      <c r="H31" s="28"/>
      <c r="I31" s="28"/>
      <c r="J31" s="28"/>
      <c r="K31" s="28"/>
      <c r="L31" s="28"/>
    </row>
    <row r="32" spans="1:12" s="93" customFormat="1" ht="19.5" customHeight="1">
      <c r="A32" s="507" t="s">
        <v>176</v>
      </c>
      <c r="B32" s="507"/>
      <c r="C32" s="507"/>
      <c r="D32" s="507"/>
      <c r="E32" s="507"/>
      <c r="F32" s="507"/>
      <c r="G32" s="92">
        <f>SUM(G19:G26)</f>
        <v>68400000</v>
      </c>
    </row>
    <row r="33" spans="1:7" s="93" customFormat="1" ht="18" customHeight="1">
      <c r="A33" s="505" t="s">
        <v>177</v>
      </c>
      <c r="B33" s="506"/>
      <c r="C33" s="506"/>
      <c r="D33" s="506"/>
      <c r="E33" s="506"/>
      <c r="F33" s="506"/>
      <c r="G33" s="109">
        <f>+G32+G17</f>
        <v>248500000</v>
      </c>
    </row>
    <row r="34" spans="1:7" s="93" customFormat="1" ht="18" customHeight="1">
      <c r="A34" s="509" t="s">
        <v>178</v>
      </c>
      <c r="B34" s="510"/>
      <c r="C34" s="510"/>
      <c r="D34" s="510"/>
      <c r="E34" s="510"/>
      <c r="F34" s="511"/>
      <c r="G34" s="109">
        <f>+G33*0.1</f>
        <v>24850000</v>
      </c>
    </row>
    <row r="35" spans="1:7" s="93" customFormat="1" ht="18" customHeight="1">
      <c r="A35" s="509" t="s">
        <v>131</v>
      </c>
      <c r="B35" s="510"/>
      <c r="C35" s="510"/>
      <c r="D35" s="510"/>
      <c r="E35" s="510"/>
      <c r="F35" s="511"/>
      <c r="G35" s="109">
        <f>+G34+G33</f>
        <v>273350000</v>
      </c>
    </row>
    <row r="36" spans="1:7" s="93" customFormat="1" ht="18" customHeight="1">
      <c r="A36" s="507" t="s">
        <v>179</v>
      </c>
      <c r="B36" s="507"/>
      <c r="C36" s="507"/>
      <c r="D36" s="507"/>
      <c r="E36" s="507"/>
      <c r="F36" s="507"/>
      <c r="G36" s="92">
        <f>+G35*0.19</f>
        <v>51936500</v>
      </c>
    </row>
    <row r="37" spans="1:7" s="93" customFormat="1" ht="23.25" customHeight="1">
      <c r="A37" s="508" t="s">
        <v>180</v>
      </c>
      <c r="B37" s="508"/>
      <c r="C37" s="508"/>
      <c r="D37" s="508"/>
      <c r="E37" s="508"/>
      <c r="F37" s="508"/>
      <c r="G37" s="94">
        <f>+G35+G36</f>
        <v>325286500</v>
      </c>
    </row>
  </sheetData>
  <mergeCells count="24">
    <mergeCell ref="B27:C27"/>
    <mergeCell ref="B31:C31"/>
    <mergeCell ref="A33:F33"/>
    <mergeCell ref="A36:F36"/>
    <mergeCell ref="A37:F37"/>
    <mergeCell ref="A34:F34"/>
    <mergeCell ref="A35:F35"/>
    <mergeCell ref="A32:F32"/>
    <mergeCell ref="A1:G5"/>
    <mergeCell ref="A6:A16"/>
    <mergeCell ref="B26:C26"/>
    <mergeCell ref="A17:F17"/>
    <mergeCell ref="B18:C18"/>
    <mergeCell ref="B19:C19"/>
    <mergeCell ref="B20:C20"/>
    <mergeCell ref="B22:C22"/>
    <mergeCell ref="A18:A31"/>
    <mergeCell ref="B24:C24"/>
    <mergeCell ref="B25:C25"/>
    <mergeCell ref="B23:C23"/>
    <mergeCell ref="B28:C28"/>
    <mergeCell ref="B29:C29"/>
    <mergeCell ref="B30:C30"/>
    <mergeCell ref="B21:C21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Responsables!$A$3:$A$8</xm:f>
          </x14:formula1>
          <xm:sqref>B7</xm:sqref>
        </x14:dataValidation>
        <x14:dataValidation type="list" allowBlank="1" showInputMessage="1" showErrorMessage="1" xr:uid="{00000000-0002-0000-0500-000001000000}">
          <x14:formula1>
            <xm:f>Responsables!$A$3:$A$9</xm:f>
          </x14:formula1>
          <xm:sqref>B8:B9</xm:sqref>
        </x14:dataValidation>
        <x14:dataValidation type="list" allowBlank="1" showInputMessage="1" showErrorMessage="1" xr:uid="{00000000-0002-0000-0500-000002000000}">
          <x14:formula1>
            <xm:f>Responsables!$A$3:$A$10</xm:f>
          </x14:formula1>
          <xm:sqref>B10:B16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52"/>
  <sheetViews>
    <sheetView topLeftCell="C1" zoomScale="115" zoomScaleNormal="115" workbookViewId="0">
      <selection activeCell="B6" sqref="B6"/>
    </sheetView>
  </sheetViews>
  <sheetFormatPr defaultColWidth="11.42578125" defaultRowHeight="14.45"/>
  <cols>
    <col min="1" max="1" width="3.85546875" style="161" customWidth="1"/>
    <col min="2" max="2" width="61.140625" style="161" bestFit="1" customWidth="1"/>
    <col min="3" max="3" width="24.7109375" style="161" customWidth="1"/>
    <col min="4" max="4" width="14.5703125" style="161" customWidth="1"/>
    <col min="5" max="5" width="16.140625" style="161" customWidth="1"/>
    <col min="6" max="6" width="17.7109375" style="161" customWidth="1"/>
    <col min="7" max="7" width="20.7109375" style="161" bestFit="1" customWidth="1"/>
    <col min="8" max="8" width="11.42578125" style="161"/>
    <col min="9" max="9" width="35" style="161" bestFit="1" customWidth="1"/>
    <col min="10" max="10" width="21.140625" style="161" customWidth="1"/>
    <col min="11" max="11" width="6.42578125" style="161" customWidth="1"/>
    <col min="12" max="16384" width="11.42578125" style="161"/>
  </cols>
  <sheetData>
    <row r="1" spans="2:11" ht="74.25" customHeight="1" thickBot="1">
      <c r="B1" s="471" t="s">
        <v>181</v>
      </c>
      <c r="C1" s="472"/>
      <c r="D1" s="472"/>
      <c r="E1" s="472"/>
      <c r="F1" s="473"/>
    </row>
    <row r="2" spans="2:11" ht="25.5" customHeight="1" thickBot="1">
      <c r="B2" s="512" t="s">
        <v>182</v>
      </c>
      <c r="C2" s="513"/>
      <c r="D2" s="513"/>
      <c r="E2" s="513"/>
      <c r="F2" s="514"/>
      <c r="G2" s="163"/>
      <c r="I2" s="530" t="s">
        <v>183</v>
      </c>
      <c r="J2" s="381" t="s">
        <v>182</v>
      </c>
      <c r="K2" s="164"/>
    </row>
    <row r="3" spans="2:11">
      <c r="B3" s="165"/>
      <c r="C3" s="166"/>
      <c r="D3" s="166"/>
      <c r="E3" s="166"/>
      <c r="F3" s="167"/>
      <c r="G3" s="163"/>
      <c r="I3" s="531"/>
      <c r="J3" s="381" t="s">
        <v>184</v>
      </c>
      <c r="K3" s="164"/>
    </row>
    <row r="4" spans="2:11">
      <c r="B4" s="168"/>
      <c r="C4" s="169"/>
      <c r="D4" s="170"/>
      <c r="E4" s="170"/>
      <c r="F4" s="171"/>
      <c r="G4" s="172"/>
      <c r="I4" s="531"/>
      <c r="J4" s="381" t="s">
        <v>185</v>
      </c>
      <c r="K4" s="164"/>
    </row>
    <row r="5" spans="2:11">
      <c r="B5" s="173" t="s">
        <v>186</v>
      </c>
      <c r="C5" s="174" t="s">
        <v>187</v>
      </c>
      <c r="D5" s="174" t="s">
        <v>188</v>
      </c>
      <c r="E5" s="175" t="s">
        <v>189</v>
      </c>
      <c r="F5" s="176" t="s">
        <v>190</v>
      </c>
      <c r="G5" s="172"/>
      <c r="I5" s="531"/>
      <c r="J5" s="381" t="s">
        <v>191</v>
      </c>
      <c r="K5" s="164"/>
    </row>
    <row r="6" spans="2:11">
      <c r="B6" s="177" t="s">
        <v>192</v>
      </c>
      <c r="C6" s="178" t="s">
        <v>193</v>
      </c>
      <c r="D6" s="178">
        <v>1</v>
      </c>
      <c r="E6" s="179"/>
      <c r="F6" s="180"/>
      <c r="G6" s="172"/>
      <c r="I6" s="531"/>
      <c r="J6" s="382" t="s">
        <v>194</v>
      </c>
      <c r="K6" s="164"/>
    </row>
    <row r="7" spans="2:11">
      <c r="B7" s="182" t="s">
        <v>195</v>
      </c>
      <c r="C7" s="183" t="s">
        <v>187</v>
      </c>
      <c r="D7" s="184" t="s">
        <v>196</v>
      </c>
      <c r="E7" s="185" t="s">
        <v>189</v>
      </c>
      <c r="F7" s="186" t="s">
        <v>197</v>
      </c>
      <c r="G7" s="172"/>
      <c r="I7" s="181"/>
      <c r="J7" s="181"/>
      <c r="K7" s="164"/>
    </row>
    <row r="8" spans="2:11">
      <c r="B8" s="187" t="s">
        <v>198</v>
      </c>
      <c r="C8" s="188"/>
      <c r="D8" s="189"/>
      <c r="E8" s="190"/>
      <c r="F8" s="191"/>
      <c r="G8" s="172"/>
      <c r="I8" s="181"/>
      <c r="J8" s="181"/>
      <c r="K8" s="164"/>
    </row>
    <row r="9" spans="2:11">
      <c r="B9" s="187" t="s">
        <v>199</v>
      </c>
      <c r="C9" s="188"/>
      <c r="D9" s="189"/>
      <c r="E9" s="190"/>
      <c r="F9" s="192"/>
      <c r="G9" s="172"/>
      <c r="I9" s="181"/>
      <c r="J9" s="181"/>
      <c r="K9" s="164"/>
    </row>
    <row r="10" spans="2:11">
      <c r="B10" s="193" t="s">
        <v>200</v>
      </c>
      <c r="C10" s="194" t="s">
        <v>201</v>
      </c>
      <c r="D10" s="178">
        <v>9</v>
      </c>
      <c r="E10" s="195">
        <v>51722</v>
      </c>
      <c r="F10" s="196">
        <f>D10*E10</f>
        <v>465498</v>
      </c>
      <c r="G10" s="172"/>
      <c r="I10" s="181"/>
      <c r="J10" s="181"/>
      <c r="K10" s="164"/>
    </row>
    <row r="11" spans="2:11">
      <c r="B11" s="193" t="s">
        <v>202</v>
      </c>
      <c r="C11" s="194" t="s">
        <v>201</v>
      </c>
      <c r="D11" s="178">
        <v>3</v>
      </c>
      <c r="E11" s="195">
        <v>51722</v>
      </c>
      <c r="F11" s="196">
        <f>D11*E11</f>
        <v>155166</v>
      </c>
      <c r="G11" s="172"/>
      <c r="I11" s="181"/>
      <c r="J11" s="181"/>
      <c r="K11" s="164"/>
    </row>
    <row r="12" spans="2:11">
      <c r="B12" s="193" t="s">
        <v>203</v>
      </c>
      <c r="C12" s="194" t="s">
        <v>201</v>
      </c>
      <c r="D12" s="178">
        <v>10</v>
      </c>
      <c r="E12" s="195">
        <v>51722</v>
      </c>
      <c r="F12" s="196">
        <f>D12*E12</f>
        <v>517220</v>
      </c>
      <c r="G12" s="172"/>
      <c r="I12" s="181"/>
      <c r="J12" s="181"/>
      <c r="K12" s="164"/>
    </row>
    <row r="13" spans="2:11">
      <c r="B13" s="193" t="s">
        <v>204</v>
      </c>
      <c r="C13" s="194" t="s">
        <v>201</v>
      </c>
      <c r="D13" s="178">
        <v>9</v>
      </c>
      <c r="E13" s="195">
        <v>51722</v>
      </c>
      <c r="F13" s="196">
        <f>D13*E13</f>
        <v>465498</v>
      </c>
      <c r="G13" s="172"/>
      <c r="I13" s="181"/>
      <c r="J13" s="181"/>
      <c r="K13" s="164"/>
    </row>
    <row r="14" spans="2:11">
      <c r="B14" s="197" t="s">
        <v>205</v>
      </c>
      <c r="C14" s="194"/>
      <c r="D14" s="198">
        <f>SUM(D10:D13)</f>
        <v>31</v>
      </c>
      <c r="E14" s="199"/>
      <c r="F14" s="200">
        <f>SUM(F10:F13)</f>
        <v>1603382</v>
      </c>
      <c r="G14" s="172"/>
      <c r="I14" s="181"/>
      <c r="J14" s="181"/>
    </row>
    <row r="15" spans="2:11">
      <c r="B15" s="187" t="s">
        <v>206</v>
      </c>
      <c r="C15" s="188"/>
      <c r="D15" s="189"/>
      <c r="E15" s="201"/>
      <c r="F15" s="192"/>
      <c r="G15" s="172"/>
      <c r="I15" s="181"/>
      <c r="J15" s="181"/>
    </row>
    <row r="16" spans="2:11">
      <c r="B16" s="193" t="s">
        <v>207</v>
      </c>
      <c r="C16" s="194" t="s">
        <v>164</v>
      </c>
      <c r="D16" s="178">
        <v>1500</v>
      </c>
      <c r="E16" s="202">
        <v>2500</v>
      </c>
      <c r="F16" s="196">
        <f>D16*E16</f>
        <v>3750000</v>
      </c>
      <c r="G16" s="172"/>
      <c r="I16" s="181"/>
      <c r="J16" s="181"/>
    </row>
    <row r="17" spans="2:10">
      <c r="B17" s="193" t="s">
        <v>208</v>
      </c>
      <c r="C17" s="194" t="s">
        <v>209</v>
      </c>
      <c r="D17" s="178">
        <f>D16*10%</f>
        <v>150</v>
      </c>
      <c r="E17" s="202">
        <v>2500</v>
      </c>
      <c r="F17" s="196">
        <f>D17*E17</f>
        <v>375000</v>
      </c>
      <c r="G17" s="172"/>
      <c r="I17" s="181"/>
      <c r="J17" s="181"/>
    </row>
    <row r="18" spans="2:10">
      <c r="B18" s="193" t="s">
        <v>210</v>
      </c>
      <c r="C18" s="194" t="s">
        <v>211</v>
      </c>
      <c r="D18" s="178">
        <v>16</v>
      </c>
      <c r="E18" s="202">
        <v>4500</v>
      </c>
      <c r="F18" s="196">
        <f>D18*E18</f>
        <v>72000</v>
      </c>
      <c r="G18" s="172"/>
      <c r="I18" s="181"/>
      <c r="J18" s="181"/>
    </row>
    <row r="19" spans="2:10">
      <c r="B19" s="193" t="s">
        <v>212</v>
      </c>
      <c r="C19" s="194" t="s">
        <v>213</v>
      </c>
      <c r="D19" s="203">
        <v>7</v>
      </c>
      <c r="E19" s="202">
        <v>40000</v>
      </c>
      <c r="F19" s="204">
        <f>D19*E19</f>
        <v>280000</v>
      </c>
      <c r="G19" s="172"/>
      <c r="I19" s="181"/>
      <c r="J19" s="181"/>
    </row>
    <row r="20" spans="2:10">
      <c r="B20" s="197" t="s">
        <v>214</v>
      </c>
      <c r="C20" s="194"/>
      <c r="D20" s="178"/>
      <c r="E20" s="202"/>
      <c r="F20" s="205">
        <f>SUM(F16:F19)</f>
        <v>4477000</v>
      </c>
      <c r="G20" s="172"/>
      <c r="I20" s="181"/>
      <c r="J20" s="181"/>
    </row>
    <row r="21" spans="2:10">
      <c r="B21" s="197" t="s">
        <v>215</v>
      </c>
      <c r="C21" s="194"/>
      <c r="D21" s="178"/>
      <c r="E21" s="206"/>
      <c r="F21" s="200">
        <f>F14+F20</f>
        <v>6080382</v>
      </c>
      <c r="I21" s="181"/>
      <c r="J21" s="181"/>
    </row>
    <row r="22" spans="2:10">
      <c r="B22" s="187" t="s">
        <v>216</v>
      </c>
      <c r="C22" s="188"/>
      <c r="D22" s="189"/>
      <c r="E22" s="207"/>
      <c r="F22" s="192"/>
      <c r="G22" s="208"/>
      <c r="I22" s="181"/>
      <c r="J22" s="181"/>
    </row>
    <row r="23" spans="2:10">
      <c r="B23" s="197" t="s">
        <v>217</v>
      </c>
      <c r="C23" s="209"/>
      <c r="D23" s="178"/>
      <c r="E23" s="210"/>
      <c r="F23" s="196"/>
      <c r="I23" s="181"/>
      <c r="J23" s="181"/>
    </row>
    <row r="24" spans="2:10">
      <c r="B24" s="193" t="s">
        <v>218</v>
      </c>
      <c r="C24" s="211" t="s">
        <v>166</v>
      </c>
      <c r="D24" s="178">
        <v>1</v>
      </c>
      <c r="E24" s="202">
        <v>1200000</v>
      </c>
      <c r="F24" s="196">
        <f>D24*E24</f>
        <v>1200000</v>
      </c>
      <c r="I24" s="181"/>
      <c r="J24" s="181"/>
    </row>
    <row r="25" spans="2:10">
      <c r="B25" s="193" t="s">
        <v>219</v>
      </c>
      <c r="C25" s="211" t="s">
        <v>209</v>
      </c>
      <c r="D25" s="212">
        <v>0.2</v>
      </c>
      <c r="E25" s="202">
        <f>F21+F24</f>
        <v>7280382</v>
      </c>
      <c r="F25" s="196">
        <f>D25*E25</f>
        <v>1456076.4000000001</v>
      </c>
      <c r="I25" s="181"/>
      <c r="J25" s="181"/>
    </row>
    <row r="26" spans="2:10" ht="29.45" customHeight="1">
      <c r="B26" s="213" t="s">
        <v>220</v>
      </c>
      <c r="C26" s="211" t="s">
        <v>209</v>
      </c>
      <c r="D26" s="214">
        <v>0.05</v>
      </c>
      <c r="E26" s="215"/>
      <c r="F26" s="196">
        <f>F14*D26</f>
        <v>80169.100000000006</v>
      </c>
      <c r="G26" s="172"/>
      <c r="I26" s="181"/>
      <c r="J26" s="181"/>
    </row>
    <row r="27" spans="2:10">
      <c r="B27" s="187" t="s">
        <v>221</v>
      </c>
      <c r="C27" s="188"/>
      <c r="D27" s="189"/>
      <c r="E27" s="216"/>
      <c r="F27" s="217">
        <f>SUM(F24:F26)</f>
        <v>2736245.5000000005</v>
      </c>
      <c r="G27" s="172"/>
      <c r="I27" s="181"/>
      <c r="J27" s="181"/>
    </row>
    <row r="28" spans="2:10" ht="15" thickBot="1">
      <c r="B28" s="218" t="s">
        <v>222</v>
      </c>
      <c r="C28" s="219"/>
      <c r="D28" s="219"/>
      <c r="E28" s="220"/>
      <c r="F28" s="221">
        <f>F21+F27</f>
        <v>8816627.5</v>
      </c>
      <c r="G28" s="172"/>
      <c r="I28" s="181"/>
      <c r="J28" s="181"/>
    </row>
    <row r="29" spans="2:10">
      <c r="C29" s="181"/>
      <c r="D29" s="222"/>
      <c r="E29" s="223"/>
      <c r="F29" s="224"/>
      <c r="G29" s="224"/>
      <c r="H29" s="224"/>
      <c r="I29" s="181"/>
      <c r="J29" s="181"/>
    </row>
    <row r="30" spans="2:10" ht="15" thickBot="1">
      <c r="C30" s="181"/>
      <c r="D30" s="222"/>
      <c r="E30" s="223"/>
      <c r="F30" s="224"/>
      <c r="G30" s="224"/>
      <c r="H30" s="224"/>
      <c r="I30" s="181"/>
      <c r="J30" s="181"/>
    </row>
    <row r="31" spans="2:10" ht="25.5" customHeight="1" thickBot="1">
      <c r="B31" s="512" t="s">
        <v>184</v>
      </c>
      <c r="C31" s="513"/>
      <c r="D31" s="513"/>
      <c r="E31" s="513"/>
      <c r="F31" s="513"/>
      <c r="G31" s="514"/>
      <c r="H31" s="224"/>
      <c r="I31" s="181"/>
      <c r="J31" s="181"/>
    </row>
    <row r="32" spans="2:10" ht="16.5" customHeight="1">
      <c r="B32" s="225" t="s">
        <v>223</v>
      </c>
      <c r="C32" s="226" t="s">
        <v>224</v>
      </c>
      <c r="D32" s="226" t="s">
        <v>225</v>
      </c>
      <c r="E32" s="226" t="s">
        <v>226</v>
      </c>
      <c r="F32" s="226" t="s">
        <v>227</v>
      </c>
      <c r="G32" s="227" t="s">
        <v>209</v>
      </c>
      <c r="H32" s="224"/>
      <c r="I32" s="181"/>
      <c r="J32" s="181"/>
    </row>
    <row r="33" spans="2:10">
      <c r="B33" s="228" t="s">
        <v>228</v>
      </c>
      <c r="C33" s="229"/>
      <c r="D33" s="229"/>
      <c r="E33" s="229"/>
      <c r="F33" s="229"/>
      <c r="G33" s="230"/>
      <c r="H33" s="224"/>
      <c r="I33" s="181"/>
      <c r="J33" s="181"/>
    </row>
    <row r="34" spans="2:10">
      <c r="B34" s="228" t="s">
        <v>229</v>
      </c>
      <c r="C34" s="231"/>
      <c r="D34" s="231"/>
      <c r="E34" s="231"/>
      <c r="F34" s="231"/>
      <c r="G34" s="232"/>
      <c r="H34" s="224"/>
      <c r="I34" s="181"/>
      <c r="J34" s="181"/>
    </row>
    <row r="35" spans="2:10">
      <c r="B35" s="233" t="s">
        <v>230</v>
      </c>
      <c r="C35" s="234">
        <v>3</v>
      </c>
      <c r="D35" s="234" t="s">
        <v>231</v>
      </c>
      <c r="E35" s="234">
        <v>51722</v>
      </c>
      <c r="F35" s="234">
        <f t="shared" ref="F35:F39" si="0">ROUND(C35*E35,0)</f>
        <v>155166</v>
      </c>
      <c r="G35" s="235"/>
      <c r="H35" s="224"/>
      <c r="I35" s="181"/>
      <c r="J35" s="181"/>
    </row>
    <row r="36" spans="2:10">
      <c r="B36" s="233" t="s">
        <v>232</v>
      </c>
      <c r="C36" s="234">
        <v>10</v>
      </c>
      <c r="D36" s="234" t="s">
        <v>231</v>
      </c>
      <c r="E36" s="234">
        <f>E35</f>
        <v>51722</v>
      </c>
      <c r="F36" s="234">
        <f t="shared" si="0"/>
        <v>517220</v>
      </c>
      <c r="G36" s="235"/>
      <c r="H36" s="224"/>
      <c r="I36" s="181"/>
      <c r="J36" s="181"/>
    </row>
    <row r="37" spans="2:10">
      <c r="B37" s="233" t="s">
        <v>233</v>
      </c>
      <c r="C37" s="234">
        <v>6</v>
      </c>
      <c r="D37" s="234" t="s">
        <v>231</v>
      </c>
      <c r="E37" s="234">
        <f>E36</f>
        <v>51722</v>
      </c>
      <c r="F37" s="234">
        <f t="shared" si="0"/>
        <v>310332</v>
      </c>
      <c r="G37" s="235"/>
      <c r="H37" s="224"/>
      <c r="I37" s="181"/>
      <c r="J37" s="181"/>
    </row>
    <row r="38" spans="2:10">
      <c r="B38" s="233" t="s">
        <v>234</v>
      </c>
      <c r="C38" s="234">
        <v>7</v>
      </c>
      <c r="D38" s="234" t="s">
        <v>231</v>
      </c>
      <c r="E38" s="234">
        <f>E37</f>
        <v>51722</v>
      </c>
      <c r="F38" s="234">
        <f t="shared" si="0"/>
        <v>362054</v>
      </c>
      <c r="G38" s="235"/>
      <c r="H38" s="224"/>
      <c r="I38" s="181"/>
      <c r="J38" s="181"/>
    </row>
    <row r="39" spans="2:10">
      <c r="B39" s="233" t="s">
        <v>235</v>
      </c>
      <c r="C39" s="234">
        <v>4</v>
      </c>
      <c r="D39" s="234" t="s">
        <v>231</v>
      </c>
      <c r="E39" s="234">
        <f>E38</f>
        <v>51722</v>
      </c>
      <c r="F39" s="234">
        <f t="shared" si="0"/>
        <v>206888</v>
      </c>
      <c r="G39" s="235"/>
      <c r="H39" s="224"/>
      <c r="I39" s="181"/>
      <c r="J39" s="181"/>
    </row>
    <row r="40" spans="2:10">
      <c r="B40" s="233" t="s">
        <v>236</v>
      </c>
      <c r="C40" s="234"/>
      <c r="D40" s="234"/>
      <c r="E40" s="234"/>
      <c r="F40" s="234"/>
      <c r="G40" s="235"/>
      <c r="H40" s="224"/>
      <c r="I40" s="181"/>
      <c r="J40" s="181"/>
    </row>
    <row r="41" spans="2:10">
      <c r="B41" s="236" t="s">
        <v>237</v>
      </c>
      <c r="C41" s="237">
        <f>SUM(C35:C40)</f>
        <v>30</v>
      </c>
      <c r="D41" s="231"/>
      <c r="E41" s="238"/>
      <c r="F41" s="237">
        <f>SUM(F35:F40)</f>
        <v>1551660</v>
      </c>
      <c r="G41" s="239"/>
      <c r="H41" s="224"/>
      <c r="I41" s="181"/>
      <c r="J41" s="181"/>
    </row>
    <row r="42" spans="2:10">
      <c r="B42" s="233"/>
      <c r="C42" s="240"/>
      <c r="D42" s="240"/>
      <c r="E42" s="241"/>
      <c r="F42" s="234"/>
      <c r="G42" s="235"/>
      <c r="H42" s="224"/>
      <c r="I42" s="181"/>
      <c r="J42" s="181"/>
    </row>
    <row r="43" spans="2:10">
      <c r="B43" s="236" t="s">
        <v>238</v>
      </c>
      <c r="C43" s="231"/>
      <c r="D43" s="231"/>
      <c r="E43" s="242"/>
      <c r="F43" s="231"/>
      <c r="G43" s="243"/>
      <c r="H43" s="224"/>
      <c r="I43" s="181"/>
      <c r="J43" s="181"/>
    </row>
    <row r="44" spans="2:10">
      <c r="B44" s="244" t="s">
        <v>239</v>
      </c>
      <c r="C44" s="234">
        <v>433</v>
      </c>
      <c r="D44" s="234" t="s">
        <v>240</v>
      </c>
      <c r="E44" s="234">
        <f>13000*B60</f>
        <v>13209.3</v>
      </c>
      <c r="F44" s="234">
        <f t="shared" ref="F44:F50" si="1">ROUND(C44*E44,0)</f>
        <v>5719627</v>
      </c>
      <c r="G44" s="235"/>
      <c r="H44" s="224"/>
      <c r="I44" s="181"/>
      <c r="J44" s="181"/>
    </row>
    <row r="45" spans="2:10">
      <c r="B45" s="244" t="s">
        <v>241</v>
      </c>
      <c r="C45" s="234">
        <v>10</v>
      </c>
      <c r="D45" s="234" t="s">
        <v>242</v>
      </c>
      <c r="E45" s="234">
        <f>134961*B60</f>
        <v>137133.87210000001</v>
      </c>
      <c r="F45" s="234">
        <f t="shared" si="1"/>
        <v>1371339</v>
      </c>
      <c r="G45" s="235"/>
      <c r="H45" s="224"/>
      <c r="I45" s="181"/>
      <c r="J45" s="181"/>
    </row>
    <row r="46" spans="2:10">
      <c r="B46" s="244" t="s">
        <v>243</v>
      </c>
      <c r="C46" s="234"/>
      <c r="D46" s="234"/>
      <c r="E46" s="234"/>
      <c r="F46" s="234"/>
      <c r="G46" s="235"/>
      <c r="H46" s="224"/>
      <c r="I46" s="181"/>
      <c r="J46" s="181"/>
    </row>
    <row r="47" spans="2:10">
      <c r="B47" s="244" t="s">
        <v>244</v>
      </c>
      <c r="C47" s="234"/>
      <c r="D47" s="234"/>
      <c r="E47" s="234"/>
      <c r="F47" s="234"/>
      <c r="G47" s="235"/>
      <c r="H47" s="224"/>
      <c r="I47" s="181"/>
      <c r="J47" s="181"/>
    </row>
    <row r="48" spans="2:10">
      <c r="B48" s="244" t="s">
        <v>245</v>
      </c>
      <c r="C48" s="234"/>
      <c r="D48" s="234"/>
      <c r="E48" s="234"/>
      <c r="F48" s="234"/>
      <c r="G48" s="235"/>
      <c r="H48" s="224"/>
      <c r="I48" s="181"/>
      <c r="J48" s="181"/>
    </row>
    <row r="49" spans="2:10">
      <c r="B49" s="244" t="s">
        <v>246</v>
      </c>
      <c r="C49" s="234">
        <v>7</v>
      </c>
      <c r="D49" s="234" t="s">
        <v>247</v>
      </c>
      <c r="E49" s="234">
        <f>9405*B60</f>
        <v>9556.4205000000002</v>
      </c>
      <c r="F49" s="234">
        <f t="shared" si="1"/>
        <v>66895</v>
      </c>
      <c r="G49" s="235"/>
      <c r="H49" s="224"/>
      <c r="I49" s="181"/>
      <c r="J49" s="181"/>
    </row>
    <row r="50" spans="2:10">
      <c r="B50" s="244" t="s">
        <v>248</v>
      </c>
      <c r="C50" s="234">
        <v>2</v>
      </c>
      <c r="D50" s="234" t="s">
        <v>247</v>
      </c>
      <c r="E50" s="234">
        <f>5225*B60</f>
        <v>5309.1225000000004</v>
      </c>
      <c r="F50" s="234">
        <f t="shared" si="1"/>
        <v>10618</v>
      </c>
      <c r="G50" s="235"/>
      <c r="H50" s="224"/>
      <c r="I50" s="181"/>
      <c r="J50" s="181"/>
    </row>
    <row r="51" spans="2:10">
      <c r="B51" s="245" t="s">
        <v>249</v>
      </c>
      <c r="C51" s="234"/>
      <c r="D51" s="234"/>
      <c r="E51" s="234"/>
      <c r="F51" s="246">
        <f>SUM(F44:F50)</f>
        <v>7168479</v>
      </c>
      <c r="G51" s="235"/>
      <c r="H51" s="224"/>
      <c r="I51" s="181"/>
      <c r="J51" s="181"/>
    </row>
    <row r="52" spans="2:10">
      <c r="B52" s="236" t="s">
        <v>250</v>
      </c>
      <c r="C52" s="231"/>
      <c r="D52" s="231"/>
      <c r="E52" s="242"/>
      <c r="F52" s="231"/>
      <c r="G52" s="243"/>
      <c r="H52" s="224"/>
      <c r="I52" s="181"/>
      <c r="J52" s="181"/>
    </row>
    <row r="53" spans="2:10">
      <c r="B53" s="233" t="s">
        <v>251</v>
      </c>
      <c r="C53" s="247">
        <v>0.05</v>
      </c>
      <c r="D53" s="234"/>
      <c r="E53" s="234"/>
      <c r="F53" s="234">
        <f>F41*C53</f>
        <v>77583</v>
      </c>
      <c r="G53" s="235"/>
      <c r="H53" s="181"/>
      <c r="I53" s="181"/>
      <c r="J53" s="181"/>
    </row>
    <row r="54" spans="2:10">
      <c r="B54" s="233" t="s">
        <v>252</v>
      </c>
      <c r="C54" s="247">
        <v>0.3</v>
      </c>
      <c r="D54" s="234"/>
      <c r="E54" s="234"/>
      <c r="F54" s="234">
        <f>F51*C54</f>
        <v>2150543.6999999997</v>
      </c>
      <c r="G54" s="235"/>
      <c r="H54" s="224"/>
      <c r="I54" s="181"/>
      <c r="J54" s="181"/>
    </row>
    <row r="55" spans="2:10">
      <c r="B55" s="248" t="s">
        <v>253</v>
      </c>
      <c r="C55" s="234"/>
      <c r="D55" s="234"/>
      <c r="E55" s="246"/>
      <c r="F55" s="246">
        <f>SUM(F53:F54)</f>
        <v>2228126.6999999997</v>
      </c>
      <c r="G55" s="249"/>
      <c r="H55" s="224"/>
      <c r="I55" s="181"/>
      <c r="J55" s="181"/>
    </row>
    <row r="56" spans="2:10">
      <c r="B56" s="236" t="s">
        <v>254</v>
      </c>
      <c r="C56" s="250"/>
      <c r="D56" s="250"/>
      <c r="E56" s="250"/>
      <c r="F56" s="251">
        <f>F55+F51+F41</f>
        <v>10948265.699999999</v>
      </c>
      <c r="G56" s="252"/>
      <c r="H56" s="224"/>
      <c r="I56" s="181"/>
      <c r="J56" s="181"/>
    </row>
    <row r="57" spans="2:10">
      <c r="B57" s="248"/>
      <c r="C57" s="253"/>
      <c r="D57" s="253"/>
      <c r="E57" s="253"/>
      <c r="F57" s="254"/>
      <c r="G57" s="255"/>
      <c r="H57" s="224"/>
      <c r="I57" s="181"/>
      <c r="J57" s="181"/>
    </row>
    <row r="58" spans="2:10">
      <c r="B58" s="248"/>
      <c r="C58" s="253"/>
      <c r="D58" s="253"/>
      <c r="E58" s="253"/>
      <c r="F58" s="254">
        <f>ROUND(F56/1000,0)</f>
        <v>10948</v>
      </c>
      <c r="G58" s="255" t="s">
        <v>255</v>
      </c>
      <c r="H58" s="224"/>
      <c r="I58" s="181"/>
      <c r="J58" s="181"/>
    </row>
    <row r="59" spans="2:10">
      <c r="B59" s="256" t="s">
        <v>256</v>
      </c>
      <c r="C59" s="172"/>
      <c r="D59" s="172"/>
      <c r="E59" s="257"/>
      <c r="F59" s="258"/>
      <c r="G59" s="259"/>
      <c r="H59" s="224"/>
      <c r="I59" s="181"/>
      <c r="J59" s="181"/>
    </row>
    <row r="60" spans="2:10" ht="15" thickBot="1">
      <c r="B60" s="260">
        <v>1.0161</v>
      </c>
      <c r="C60" s="261"/>
      <c r="D60" s="261"/>
      <c r="E60" s="262"/>
      <c r="F60" s="261"/>
      <c r="G60" s="263"/>
      <c r="H60" s="224"/>
      <c r="I60" s="181"/>
      <c r="J60" s="181"/>
    </row>
    <row r="61" spans="2:10" ht="15" thickBot="1">
      <c r="C61" s="181"/>
      <c r="D61" s="222"/>
      <c r="E61" s="223"/>
      <c r="F61" s="224"/>
      <c r="G61" s="224"/>
      <c r="H61" s="224"/>
      <c r="I61" s="181"/>
      <c r="J61" s="181"/>
    </row>
    <row r="62" spans="2:10" ht="22.5" customHeight="1" thickBot="1">
      <c r="B62" s="512" t="s">
        <v>185</v>
      </c>
      <c r="C62" s="513"/>
      <c r="D62" s="513"/>
      <c r="E62" s="513"/>
      <c r="F62" s="513"/>
      <c r="G62" s="514"/>
      <c r="H62" s="224"/>
      <c r="I62" s="181"/>
      <c r="J62" s="181"/>
    </row>
    <row r="63" spans="2:10" ht="28.9">
      <c r="B63" s="264" t="s">
        <v>163</v>
      </c>
      <c r="C63" s="265" t="s">
        <v>158</v>
      </c>
      <c r="D63" s="266" t="s">
        <v>106</v>
      </c>
      <c r="E63" s="266" t="s">
        <v>107</v>
      </c>
      <c r="F63" s="265" t="s">
        <v>108</v>
      </c>
      <c r="G63" s="267" t="s">
        <v>109</v>
      </c>
      <c r="H63" s="224"/>
      <c r="I63" s="181"/>
      <c r="J63" s="181"/>
    </row>
    <row r="64" spans="2:10">
      <c r="B64" s="268" t="s">
        <v>257</v>
      </c>
      <c r="C64" s="269"/>
      <c r="D64" s="269"/>
      <c r="E64" s="269"/>
      <c r="F64" s="269"/>
      <c r="G64" s="270"/>
      <c r="H64" s="224"/>
      <c r="I64" s="181"/>
      <c r="J64" s="181"/>
    </row>
    <row r="65" spans="2:10">
      <c r="B65" s="268" t="s">
        <v>258</v>
      </c>
      <c r="C65" s="271"/>
      <c r="D65" s="271"/>
      <c r="E65" s="271"/>
      <c r="F65" s="271"/>
      <c r="G65" s="272"/>
      <c r="H65" s="224"/>
      <c r="I65" s="181"/>
      <c r="J65" s="181"/>
    </row>
    <row r="66" spans="2:10">
      <c r="B66" s="273" t="s">
        <v>259</v>
      </c>
      <c r="C66" s="274">
        <v>1</v>
      </c>
      <c r="D66" s="274">
        <v>1</v>
      </c>
      <c r="E66" s="275">
        <v>0.7</v>
      </c>
      <c r="F66" s="276">
        <v>7500000</v>
      </c>
      <c r="G66" s="277">
        <f>+F66*E66*D66*C66</f>
        <v>5250000</v>
      </c>
      <c r="H66" s="224"/>
      <c r="I66" s="181"/>
      <c r="J66" s="181"/>
    </row>
    <row r="67" spans="2:10">
      <c r="B67" s="273" t="s">
        <v>260</v>
      </c>
      <c r="C67" s="274">
        <v>1</v>
      </c>
      <c r="D67" s="274">
        <v>1</v>
      </c>
      <c r="E67" s="275">
        <v>1</v>
      </c>
      <c r="F67" s="276">
        <v>5000000</v>
      </c>
      <c r="G67" s="277">
        <f t="shared" ref="G67:G70" si="2">+F67*E67*D67*C67</f>
        <v>5000000</v>
      </c>
      <c r="H67" s="224"/>
      <c r="I67" s="181"/>
      <c r="J67" s="181"/>
    </row>
    <row r="68" spans="2:10">
      <c r="B68" s="273" t="s">
        <v>261</v>
      </c>
      <c r="C68" s="274">
        <v>1</v>
      </c>
      <c r="D68" s="274">
        <v>1</v>
      </c>
      <c r="E68" s="275">
        <v>1</v>
      </c>
      <c r="F68" s="276">
        <v>5000000</v>
      </c>
      <c r="G68" s="277">
        <f t="shared" si="2"/>
        <v>5000000</v>
      </c>
      <c r="H68" s="224"/>
      <c r="I68" s="181"/>
      <c r="J68" s="181"/>
    </row>
    <row r="69" spans="2:10">
      <c r="B69" s="278" t="s">
        <v>262</v>
      </c>
      <c r="C69" s="274">
        <v>1</v>
      </c>
      <c r="D69" s="274">
        <v>1</v>
      </c>
      <c r="E69" s="275">
        <v>1</v>
      </c>
      <c r="F69" s="276">
        <v>5000000</v>
      </c>
      <c r="G69" s="277">
        <f t="shared" si="2"/>
        <v>5000000</v>
      </c>
      <c r="H69" s="224"/>
      <c r="I69" s="181"/>
      <c r="J69" s="181"/>
    </row>
    <row r="70" spans="2:10">
      <c r="B70" s="279" t="s">
        <v>263</v>
      </c>
      <c r="C70" s="274">
        <v>1</v>
      </c>
      <c r="D70" s="274">
        <v>1</v>
      </c>
      <c r="E70" s="275">
        <v>0.25</v>
      </c>
      <c r="F70" s="276">
        <v>2200000</v>
      </c>
      <c r="G70" s="277">
        <f t="shared" si="2"/>
        <v>550000</v>
      </c>
      <c r="H70" s="224"/>
      <c r="I70" s="181"/>
      <c r="J70" s="181"/>
    </row>
    <row r="71" spans="2:10">
      <c r="B71" s="532"/>
      <c r="C71" s="533"/>
      <c r="D71" s="533"/>
      <c r="E71" s="533"/>
      <c r="F71" s="533"/>
      <c r="G71" s="280">
        <f>SUM(G66:G70)</f>
        <v>20800000</v>
      </c>
      <c r="H71" s="224"/>
      <c r="I71" s="181"/>
      <c r="J71" s="181"/>
    </row>
    <row r="72" spans="2:10">
      <c r="B72" s="534" t="s">
        <v>264</v>
      </c>
      <c r="C72" s="535"/>
      <c r="D72" s="535"/>
      <c r="E72" s="535"/>
      <c r="F72" s="535"/>
      <c r="G72" s="536"/>
      <c r="H72" s="224"/>
      <c r="I72" s="181"/>
      <c r="J72" s="181"/>
    </row>
    <row r="73" spans="2:10">
      <c r="B73" s="521" t="s">
        <v>165</v>
      </c>
      <c r="C73" s="522"/>
      <c r="D73" s="281" t="s">
        <v>166</v>
      </c>
      <c r="E73" s="282">
        <v>1</v>
      </c>
      <c r="F73" s="283">
        <v>2000000</v>
      </c>
      <c r="G73" s="284">
        <f t="shared" ref="G73:G78" si="3">+F73*E73</f>
        <v>2000000</v>
      </c>
      <c r="H73" s="224"/>
      <c r="I73" s="181"/>
      <c r="J73" s="181"/>
    </row>
    <row r="74" spans="2:10">
      <c r="B74" s="521" t="s">
        <v>265</v>
      </c>
      <c r="C74" s="522"/>
      <c r="D74" s="281" t="s">
        <v>166</v>
      </c>
      <c r="E74" s="282">
        <v>1</v>
      </c>
      <c r="F74" s="283">
        <v>2000000</v>
      </c>
      <c r="G74" s="284">
        <f t="shared" si="3"/>
        <v>2000000</v>
      </c>
      <c r="H74" s="224"/>
      <c r="I74" s="181"/>
      <c r="J74" s="181"/>
    </row>
    <row r="75" spans="2:10">
      <c r="B75" s="521" t="s">
        <v>169</v>
      </c>
      <c r="C75" s="522"/>
      <c r="D75" s="281" t="s">
        <v>266</v>
      </c>
      <c r="E75" s="282">
        <v>25</v>
      </c>
      <c r="F75" s="283">
        <v>450000</v>
      </c>
      <c r="G75" s="284">
        <f t="shared" si="3"/>
        <v>11250000</v>
      </c>
      <c r="H75" s="224"/>
      <c r="I75" s="181"/>
      <c r="J75" s="181"/>
    </row>
    <row r="76" spans="2:10">
      <c r="B76" s="521" t="s">
        <v>171</v>
      </c>
      <c r="C76" s="522"/>
      <c r="D76" s="281" t="s">
        <v>266</v>
      </c>
      <c r="E76" s="282">
        <v>75</v>
      </c>
      <c r="F76" s="283">
        <v>70000</v>
      </c>
      <c r="G76" s="284">
        <f t="shared" si="3"/>
        <v>5250000</v>
      </c>
      <c r="H76" s="224"/>
      <c r="I76" s="181"/>
      <c r="J76" s="181"/>
    </row>
    <row r="77" spans="2:10">
      <c r="B77" s="521" t="s">
        <v>267</v>
      </c>
      <c r="C77" s="522"/>
      <c r="D77" s="281" t="s">
        <v>266</v>
      </c>
      <c r="E77" s="282">
        <v>75</v>
      </c>
      <c r="F77" s="283">
        <v>50000</v>
      </c>
      <c r="G77" s="284">
        <f t="shared" si="3"/>
        <v>3750000</v>
      </c>
      <c r="H77" s="224"/>
      <c r="I77" s="181"/>
      <c r="J77" s="181"/>
    </row>
    <row r="78" spans="2:10">
      <c r="B78" s="521" t="s">
        <v>268</v>
      </c>
      <c r="C78" s="522"/>
      <c r="D78" s="281" t="s">
        <v>166</v>
      </c>
      <c r="E78" s="282">
        <v>1</v>
      </c>
      <c r="F78" s="283">
        <v>3000000</v>
      </c>
      <c r="G78" s="284">
        <f t="shared" si="3"/>
        <v>3000000</v>
      </c>
      <c r="H78" s="224"/>
      <c r="I78" s="181"/>
      <c r="J78" s="181"/>
    </row>
    <row r="79" spans="2:10" ht="15" thickBot="1">
      <c r="B79" s="523"/>
      <c r="C79" s="524"/>
      <c r="D79" s="524"/>
      <c r="E79" s="524"/>
      <c r="F79" s="524"/>
      <c r="G79" s="285">
        <f>SUM(G73:G78)</f>
        <v>27250000</v>
      </c>
      <c r="H79" s="224"/>
      <c r="I79" s="181"/>
      <c r="J79" s="181"/>
    </row>
    <row r="80" spans="2:10" ht="15" thickBot="1">
      <c r="B80" s="181"/>
      <c r="C80" s="181"/>
      <c r="D80" s="222"/>
      <c r="E80" s="223"/>
      <c r="F80" s="224"/>
      <c r="G80" s="224"/>
      <c r="H80" s="224"/>
      <c r="I80" s="181"/>
      <c r="J80" s="181"/>
    </row>
    <row r="81" spans="2:10" ht="30.75" customHeight="1">
      <c r="B81" s="527" t="s">
        <v>191</v>
      </c>
      <c r="C81" s="528"/>
      <c r="D81" s="528"/>
      <c r="E81" s="528"/>
      <c r="F81" s="528"/>
      <c r="G81" s="529"/>
      <c r="H81" s="224"/>
      <c r="I81" s="181"/>
      <c r="J81" s="181"/>
    </row>
    <row r="82" spans="2:10">
      <c r="B82" s="286" t="s">
        <v>195</v>
      </c>
      <c r="C82" s="287" t="s">
        <v>164</v>
      </c>
      <c r="D82" s="288" t="s">
        <v>105</v>
      </c>
      <c r="E82" s="289" t="s">
        <v>108</v>
      </c>
      <c r="F82" s="289" t="s">
        <v>269</v>
      </c>
      <c r="G82" s="290" t="s">
        <v>270</v>
      </c>
      <c r="H82" s="224"/>
      <c r="I82" s="181"/>
      <c r="J82" s="181"/>
    </row>
    <row r="83" spans="2:10">
      <c r="B83" s="286" t="s">
        <v>228</v>
      </c>
      <c r="C83" s="287"/>
      <c r="D83" s="288"/>
      <c r="E83" s="288"/>
      <c r="F83" s="288"/>
      <c r="G83" s="291"/>
      <c r="H83" s="224"/>
      <c r="I83" s="181"/>
      <c r="J83" s="181"/>
    </row>
    <row r="84" spans="2:10">
      <c r="B84" s="286" t="s">
        <v>271</v>
      </c>
      <c r="C84" s="287"/>
      <c r="D84" s="288"/>
      <c r="E84" s="288"/>
      <c r="F84" s="288"/>
      <c r="G84" s="291"/>
      <c r="H84" s="224"/>
      <c r="I84" s="181"/>
      <c r="J84" s="181"/>
    </row>
    <row r="85" spans="2:10">
      <c r="B85" s="292" t="s">
        <v>272</v>
      </c>
      <c r="C85" s="293" t="s">
        <v>201</v>
      </c>
      <c r="D85" s="320">
        <v>12</v>
      </c>
      <c r="E85" s="294">
        <v>500000</v>
      </c>
      <c r="F85" s="294">
        <f>+D85*E85</f>
        <v>6000000</v>
      </c>
      <c r="G85" s="295">
        <f t="shared" ref="G85:G98" si="4">+F85*$D$12</f>
        <v>60000000</v>
      </c>
      <c r="H85" s="181"/>
      <c r="I85" s="181"/>
      <c r="J85" s="181"/>
    </row>
    <row r="86" spans="2:10">
      <c r="B86" s="292" t="s">
        <v>273</v>
      </c>
      <c r="C86" s="293" t="s">
        <v>201</v>
      </c>
      <c r="D86" s="320">
        <v>12</v>
      </c>
      <c r="E86" s="294">
        <v>500000</v>
      </c>
      <c r="F86" s="294">
        <f t="shared" ref="F86:F98" si="5">+D86*E86</f>
        <v>6000000</v>
      </c>
      <c r="G86" s="295">
        <f t="shared" si="4"/>
        <v>60000000</v>
      </c>
      <c r="H86" s="224"/>
      <c r="I86" s="181"/>
      <c r="J86" s="181"/>
    </row>
    <row r="87" spans="2:10">
      <c r="B87" s="292" t="s">
        <v>274</v>
      </c>
      <c r="C87" s="293" t="s">
        <v>201</v>
      </c>
      <c r="D87" s="320">
        <v>12</v>
      </c>
      <c r="E87" s="294">
        <v>500000</v>
      </c>
      <c r="F87" s="294">
        <f t="shared" si="5"/>
        <v>6000000</v>
      </c>
      <c r="G87" s="295">
        <f t="shared" si="4"/>
        <v>60000000</v>
      </c>
      <c r="H87" s="224"/>
      <c r="I87" s="181"/>
      <c r="J87" s="181"/>
    </row>
    <row r="88" spans="2:10">
      <c r="B88" s="292" t="s">
        <v>275</v>
      </c>
      <c r="C88" s="293" t="s">
        <v>201</v>
      </c>
      <c r="D88" s="320">
        <v>12</v>
      </c>
      <c r="E88" s="294">
        <v>500000</v>
      </c>
      <c r="F88" s="294">
        <f t="shared" si="5"/>
        <v>6000000</v>
      </c>
      <c r="G88" s="295">
        <f t="shared" si="4"/>
        <v>60000000</v>
      </c>
      <c r="H88" s="224"/>
      <c r="I88" s="181"/>
      <c r="J88" s="181"/>
    </row>
    <row r="89" spans="2:10">
      <c r="B89" s="292" t="s">
        <v>200</v>
      </c>
      <c r="C89" s="293" t="s">
        <v>201</v>
      </c>
      <c r="D89" s="320">
        <v>12</v>
      </c>
      <c r="E89" s="294">
        <v>500000</v>
      </c>
      <c r="F89" s="294">
        <f t="shared" si="5"/>
        <v>6000000</v>
      </c>
      <c r="G89" s="295">
        <f t="shared" si="4"/>
        <v>60000000</v>
      </c>
      <c r="H89" s="224"/>
      <c r="I89" s="181"/>
      <c r="J89" s="181"/>
    </row>
    <row r="90" spans="2:10">
      <c r="B90" s="292" t="s">
        <v>276</v>
      </c>
      <c r="C90" s="293" t="s">
        <v>201</v>
      </c>
      <c r="D90" s="320">
        <v>12</v>
      </c>
      <c r="E90" s="294">
        <v>500000</v>
      </c>
      <c r="F90" s="294">
        <f t="shared" si="5"/>
        <v>6000000</v>
      </c>
      <c r="G90" s="295">
        <f t="shared" si="4"/>
        <v>60000000</v>
      </c>
      <c r="H90" s="224"/>
      <c r="I90" s="181"/>
      <c r="J90" s="181"/>
    </row>
    <row r="91" spans="2:10">
      <c r="B91" s="292" t="s">
        <v>277</v>
      </c>
      <c r="C91" s="293" t="s">
        <v>201</v>
      </c>
      <c r="D91" s="320">
        <v>12</v>
      </c>
      <c r="E91" s="294">
        <v>500000</v>
      </c>
      <c r="F91" s="294">
        <f t="shared" si="5"/>
        <v>6000000</v>
      </c>
      <c r="G91" s="295">
        <f t="shared" si="4"/>
        <v>60000000</v>
      </c>
      <c r="H91" s="224"/>
      <c r="I91" s="181"/>
      <c r="J91" s="181"/>
    </row>
    <row r="92" spans="2:10">
      <c r="B92" s="292" t="s">
        <v>278</v>
      </c>
      <c r="C92" s="293" t="s">
        <v>201</v>
      </c>
      <c r="D92" s="320">
        <v>12</v>
      </c>
      <c r="E92" s="294">
        <v>500000</v>
      </c>
      <c r="F92" s="294">
        <f t="shared" si="5"/>
        <v>6000000</v>
      </c>
      <c r="G92" s="295">
        <f t="shared" si="4"/>
        <v>60000000</v>
      </c>
      <c r="H92" s="224"/>
      <c r="I92" s="181"/>
      <c r="J92" s="181"/>
    </row>
    <row r="93" spans="2:10">
      <c r="B93" s="292" t="s">
        <v>279</v>
      </c>
      <c r="C93" s="293" t="s">
        <v>201</v>
      </c>
      <c r="D93" s="320">
        <v>12</v>
      </c>
      <c r="E93" s="294">
        <v>500000</v>
      </c>
      <c r="F93" s="294">
        <f t="shared" si="5"/>
        <v>6000000</v>
      </c>
      <c r="G93" s="295">
        <f t="shared" si="4"/>
        <v>60000000</v>
      </c>
      <c r="H93" s="224"/>
      <c r="I93" s="181"/>
      <c r="J93" s="181"/>
    </row>
    <row r="94" spans="2:10">
      <c r="B94" s="292" t="s">
        <v>280</v>
      </c>
      <c r="C94" s="293" t="s">
        <v>201</v>
      </c>
      <c r="D94" s="320">
        <v>12</v>
      </c>
      <c r="E94" s="294">
        <v>500000</v>
      </c>
      <c r="F94" s="294">
        <f t="shared" si="5"/>
        <v>6000000</v>
      </c>
      <c r="G94" s="295">
        <f t="shared" si="4"/>
        <v>60000000</v>
      </c>
      <c r="H94" s="224"/>
      <c r="I94" s="181"/>
      <c r="J94" s="181"/>
    </row>
    <row r="95" spans="2:10">
      <c r="B95" s="292" t="s">
        <v>281</v>
      </c>
      <c r="C95" s="293" t="s">
        <v>201</v>
      </c>
      <c r="D95" s="320">
        <v>12</v>
      </c>
      <c r="E95" s="294">
        <v>500000</v>
      </c>
      <c r="F95" s="294">
        <f t="shared" si="5"/>
        <v>6000000</v>
      </c>
      <c r="G95" s="295">
        <f t="shared" si="4"/>
        <v>60000000</v>
      </c>
      <c r="H95" s="224"/>
      <c r="I95" s="181"/>
      <c r="J95" s="181"/>
    </row>
    <row r="96" spans="2:10">
      <c r="B96" s="292" t="s">
        <v>282</v>
      </c>
      <c r="C96" s="293" t="s">
        <v>201</v>
      </c>
      <c r="D96" s="320">
        <v>12</v>
      </c>
      <c r="E96" s="294">
        <v>500000</v>
      </c>
      <c r="F96" s="294">
        <f t="shared" si="5"/>
        <v>6000000</v>
      </c>
      <c r="G96" s="295">
        <f t="shared" si="4"/>
        <v>60000000</v>
      </c>
      <c r="H96" s="224"/>
      <c r="I96" s="181"/>
      <c r="J96" s="181"/>
    </row>
    <row r="97" spans="2:10">
      <c r="B97" s="292" t="s">
        <v>283</v>
      </c>
      <c r="C97" s="293" t="s">
        <v>201</v>
      </c>
      <c r="D97" s="320">
        <v>12</v>
      </c>
      <c r="E97" s="294">
        <v>500000</v>
      </c>
      <c r="F97" s="294">
        <f t="shared" si="5"/>
        <v>6000000</v>
      </c>
      <c r="G97" s="295">
        <f t="shared" si="4"/>
        <v>60000000</v>
      </c>
      <c r="H97" s="224"/>
      <c r="I97" s="181"/>
      <c r="J97" s="181"/>
    </row>
    <row r="98" spans="2:10">
      <c r="B98" s="292" t="s">
        <v>284</v>
      </c>
      <c r="C98" s="293" t="s">
        <v>201</v>
      </c>
      <c r="D98" s="320">
        <v>12</v>
      </c>
      <c r="E98" s="294">
        <v>500000</v>
      </c>
      <c r="F98" s="294">
        <f t="shared" si="5"/>
        <v>6000000</v>
      </c>
      <c r="G98" s="295">
        <f t="shared" si="4"/>
        <v>60000000</v>
      </c>
      <c r="H98" s="224"/>
      <c r="I98" s="181"/>
      <c r="J98" s="181"/>
    </row>
    <row r="99" spans="2:10">
      <c r="B99" s="296" t="s">
        <v>285</v>
      </c>
      <c r="C99" s="297"/>
      <c r="D99" s="298">
        <f>SUM(D85:D98)</f>
        <v>168</v>
      </c>
      <c r="E99" s="299"/>
      <c r="F99" s="300">
        <f>SUM(F85:F98)</f>
        <v>84000000</v>
      </c>
      <c r="G99" s="301">
        <f>SUM(G85:G98)</f>
        <v>840000000</v>
      </c>
      <c r="H99" s="224"/>
      <c r="I99" s="181"/>
      <c r="J99" s="181"/>
    </row>
    <row r="100" spans="2:10">
      <c r="B100" s="302" t="s">
        <v>286</v>
      </c>
      <c r="C100" s="287"/>
      <c r="D100" s="288"/>
      <c r="E100" s="288"/>
      <c r="F100" s="288"/>
      <c r="G100" s="291"/>
      <c r="H100" s="224"/>
      <c r="I100" s="181"/>
      <c r="J100" s="181"/>
    </row>
    <row r="101" spans="2:10">
      <c r="B101" s="292" t="s">
        <v>287</v>
      </c>
      <c r="C101" s="293" t="s">
        <v>288</v>
      </c>
      <c r="D101" s="303">
        <v>260</v>
      </c>
      <c r="E101" s="294">
        <v>2600</v>
      </c>
      <c r="F101" s="294">
        <f t="shared" ref="F101:F111" si="6">+D101*E101</f>
        <v>676000</v>
      </c>
      <c r="G101" s="295" t="e">
        <f>IF([1]MANTENIMIENTOS!$I$5="x",0,(F101*$D$12))</f>
        <v>#REF!</v>
      </c>
      <c r="H101" s="224"/>
      <c r="I101" s="181"/>
      <c r="J101" s="181"/>
    </row>
    <row r="102" spans="2:10">
      <c r="B102" s="304" t="s">
        <v>289</v>
      </c>
      <c r="C102" s="293" t="s">
        <v>290</v>
      </c>
      <c r="D102" s="303">
        <v>1</v>
      </c>
      <c r="E102" s="294">
        <v>20000</v>
      </c>
      <c r="F102" s="294">
        <f>+D102*E102</f>
        <v>20000</v>
      </c>
      <c r="G102" s="295">
        <f>+F102*$D$12</f>
        <v>200000</v>
      </c>
      <c r="H102" s="224"/>
      <c r="I102" s="181"/>
      <c r="J102" s="181"/>
    </row>
    <row r="103" spans="2:10">
      <c r="B103" s="292" t="s">
        <v>291</v>
      </c>
      <c r="C103" s="293" t="s">
        <v>290</v>
      </c>
      <c r="D103" s="303">
        <v>1</v>
      </c>
      <c r="E103" s="294">
        <v>28000</v>
      </c>
      <c r="F103" s="294">
        <f t="shared" si="6"/>
        <v>28000</v>
      </c>
      <c r="G103" s="295">
        <f t="shared" ref="G103:G111" si="7">+F103*$D$12</f>
        <v>280000</v>
      </c>
      <c r="H103" s="224"/>
      <c r="I103" s="181"/>
      <c r="J103" s="181"/>
    </row>
    <row r="104" spans="2:10">
      <c r="B104" s="304" t="s">
        <v>292</v>
      </c>
      <c r="C104" s="162" t="s">
        <v>293</v>
      </c>
      <c r="D104" s="303">
        <v>10</v>
      </c>
      <c r="E104" s="294">
        <v>45000</v>
      </c>
      <c r="F104" s="294">
        <f t="shared" si="6"/>
        <v>450000</v>
      </c>
      <c r="G104" s="295">
        <f t="shared" si="7"/>
        <v>4500000</v>
      </c>
      <c r="H104" s="224"/>
      <c r="I104" s="181"/>
      <c r="J104" s="181"/>
    </row>
    <row r="105" spans="2:10">
      <c r="B105" s="292"/>
      <c r="C105" s="293"/>
      <c r="D105" s="303">
        <f>+K88</f>
        <v>0</v>
      </c>
      <c r="E105" s="294">
        <f t="shared" ref="D105:E111" si="8">+L88</f>
        <v>0</v>
      </c>
      <c r="F105" s="294">
        <f t="shared" si="6"/>
        <v>0</v>
      </c>
      <c r="G105" s="295">
        <f t="shared" si="7"/>
        <v>0</v>
      </c>
      <c r="H105" s="224"/>
      <c r="I105" s="181"/>
      <c r="J105" s="181"/>
    </row>
    <row r="106" spans="2:10">
      <c r="B106" s="305">
        <f t="shared" ref="B106:B111" si="9">+J89</f>
        <v>0</v>
      </c>
      <c r="C106" s="293" t="str">
        <f t="shared" ref="C106:C107" si="10">+IF(B106&gt;0,"Kgr.","")</f>
        <v/>
      </c>
      <c r="D106" s="303">
        <v>0</v>
      </c>
      <c r="E106" s="294">
        <f t="shared" si="8"/>
        <v>0</v>
      </c>
      <c r="F106" s="294">
        <f t="shared" si="6"/>
        <v>0</v>
      </c>
      <c r="G106" s="295">
        <f t="shared" si="7"/>
        <v>0</v>
      </c>
      <c r="H106" s="224"/>
      <c r="I106" s="181"/>
      <c r="J106" s="181"/>
    </row>
    <row r="107" spans="2:10">
      <c r="B107" s="305">
        <f t="shared" si="9"/>
        <v>0</v>
      </c>
      <c r="C107" s="293" t="str">
        <f t="shared" si="10"/>
        <v/>
      </c>
      <c r="D107" s="303">
        <f>+K90</f>
        <v>0</v>
      </c>
      <c r="E107" s="294">
        <f t="shared" si="8"/>
        <v>0</v>
      </c>
      <c r="F107" s="294">
        <f t="shared" si="6"/>
        <v>0</v>
      </c>
      <c r="G107" s="295">
        <f t="shared" si="7"/>
        <v>0</v>
      </c>
      <c r="H107" s="224"/>
      <c r="I107" s="181"/>
      <c r="J107" s="181"/>
    </row>
    <row r="108" spans="2:10">
      <c r="B108" s="306">
        <f t="shared" si="9"/>
        <v>0</v>
      </c>
      <c r="C108" s="293" t="str">
        <f>+IF(B108&gt;0,"Kgr.-Lts.","")</f>
        <v/>
      </c>
      <c r="D108" s="303">
        <f>+K91</f>
        <v>0</v>
      </c>
      <c r="E108" s="294">
        <f t="shared" si="8"/>
        <v>0</v>
      </c>
      <c r="F108" s="294">
        <f t="shared" si="6"/>
        <v>0</v>
      </c>
      <c r="G108" s="295">
        <f t="shared" si="7"/>
        <v>0</v>
      </c>
      <c r="H108" s="224"/>
      <c r="I108" s="181"/>
      <c r="J108" s="181"/>
    </row>
    <row r="109" spans="2:10">
      <c r="B109" s="306">
        <f t="shared" si="9"/>
        <v>0</v>
      </c>
      <c r="C109" s="293" t="str">
        <f>+IF(B109&gt;0,"Kgr.-Lts.","")</f>
        <v/>
      </c>
      <c r="D109" s="303">
        <f t="shared" si="8"/>
        <v>0</v>
      </c>
      <c r="E109" s="294">
        <f t="shared" si="8"/>
        <v>0</v>
      </c>
      <c r="F109" s="294">
        <f t="shared" si="6"/>
        <v>0</v>
      </c>
      <c r="G109" s="295">
        <f t="shared" si="7"/>
        <v>0</v>
      </c>
      <c r="H109" s="224"/>
      <c r="I109" s="181"/>
      <c r="J109" s="181"/>
    </row>
    <row r="110" spans="2:10">
      <c r="B110" s="306">
        <f t="shared" si="9"/>
        <v>0</v>
      </c>
      <c r="C110" s="293" t="str">
        <f>+IF(B110&gt;0,"Kgr.-Lts.","")</f>
        <v/>
      </c>
      <c r="D110" s="303">
        <f t="shared" si="8"/>
        <v>0</v>
      </c>
      <c r="E110" s="294">
        <f t="shared" si="8"/>
        <v>0</v>
      </c>
      <c r="F110" s="294">
        <f t="shared" si="6"/>
        <v>0</v>
      </c>
      <c r="G110" s="295">
        <f t="shared" si="7"/>
        <v>0</v>
      </c>
      <c r="H110" s="224"/>
      <c r="I110" s="181"/>
      <c r="J110" s="181"/>
    </row>
    <row r="111" spans="2:10">
      <c r="B111" s="306">
        <f t="shared" si="9"/>
        <v>0</v>
      </c>
      <c r="C111" s="293" t="str">
        <f>+IF(B111&gt;0,"Kgr.-Lts.","")</f>
        <v/>
      </c>
      <c r="D111" s="303">
        <f t="shared" si="8"/>
        <v>0</v>
      </c>
      <c r="E111" s="294">
        <f t="shared" si="8"/>
        <v>0</v>
      </c>
      <c r="F111" s="294">
        <f t="shared" si="6"/>
        <v>0</v>
      </c>
      <c r="G111" s="295">
        <f t="shared" si="7"/>
        <v>0</v>
      </c>
      <c r="H111" s="224"/>
      <c r="I111" s="181"/>
      <c r="J111" s="181"/>
    </row>
    <row r="112" spans="2:10" ht="28.9">
      <c r="B112" s="306" t="s">
        <v>294</v>
      </c>
      <c r="C112" s="293" t="s">
        <v>166</v>
      </c>
      <c r="D112" s="307">
        <v>1</v>
      </c>
      <c r="E112" s="294">
        <v>150000</v>
      </c>
      <c r="F112" s="294">
        <f>E112/1</f>
        <v>150000</v>
      </c>
      <c r="G112" s="295">
        <f>E112*D112</f>
        <v>150000</v>
      </c>
      <c r="H112" s="308" t="s">
        <v>295</v>
      </c>
      <c r="I112" s="181"/>
      <c r="J112" s="181"/>
    </row>
    <row r="113" spans="2:10">
      <c r="B113" s="296" t="s">
        <v>296</v>
      </c>
      <c r="C113" s="297"/>
      <c r="D113" s="298"/>
      <c r="E113" s="299"/>
      <c r="F113" s="300">
        <f>SUMIF(F101:F112,"&gt;0")</f>
        <v>1324000</v>
      </c>
      <c r="G113" s="301">
        <f>SUMIF(G101:G112,"&gt;0")</f>
        <v>5130000</v>
      </c>
      <c r="H113" s="224"/>
      <c r="I113" s="181"/>
      <c r="J113" s="181"/>
    </row>
    <row r="114" spans="2:10">
      <c r="B114" s="296" t="s">
        <v>297</v>
      </c>
      <c r="C114" s="297"/>
      <c r="D114" s="309"/>
      <c r="E114" s="309"/>
      <c r="F114" s="300">
        <f>+F99+F113</f>
        <v>85324000</v>
      </c>
      <c r="G114" s="301">
        <f>+G99+G113</f>
        <v>845130000</v>
      </c>
      <c r="H114" s="224"/>
      <c r="I114" s="181"/>
      <c r="J114" s="181"/>
    </row>
    <row r="115" spans="2:10">
      <c r="B115" s="302" t="s">
        <v>298</v>
      </c>
      <c r="C115" s="287"/>
      <c r="D115" s="288"/>
      <c r="E115" s="288"/>
      <c r="F115" s="288"/>
      <c r="G115" s="291"/>
      <c r="H115" s="224"/>
      <c r="I115" s="181"/>
      <c r="J115" s="181"/>
    </row>
    <row r="116" spans="2:10">
      <c r="B116" s="306" t="s">
        <v>299</v>
      </c>
      <c r="C116" s="293"/>
      <c r="D116" s="303">
        <v>1</v>
      </c>
      <c r="E116" s="294">
        <v>250000</v>
      </c>
      <c r="F116" s="294">
        <f t="shared" ref="F116:F117" si="11">+D116*E116</f>
        <v>250000</v>
      </c>
      <c r="G116" s="295">
        <f t="shared" ref="G116:G117" si="12">+F116*$D$12</f>
        <v>2500000</v>
      </c>
      <c r="H116" s="224"/>
      <c r="I116" s="181"/>
      <c r="J116" s="181"/>
    </row>
    <row r="117" spans="2:10">
      <c r="B117" s="306" t="s">
        <v>300</v>
      </c>
      <c r="C117" s="293"/>
      <c r="D117" s="303">
        <v>1</v>
      </c>
      <c r="E117" s="294">
        <v>1800000</v>
      </c>
      <c r="F117" s="294">
        <f t="shared" si="11"/>
        <v>1800000</v>
      </c>
      <c r="G117" s="295">
        <f t="shared" si="12"/>
        <v>18000000</v>
      </c>
      <c r="H117" s="181"/>
      <c r="I117" s="181"/>
      <c r="J117" s="181"/>
    </row>
    <row r="118" spans="2:10">
      <c r="B118" s="310" t="s">
        <v>301</v>
      </c>
      <c r="C118" s="311"/>
      <c r="D118" s="311"/>
      <c r="E118" s="311"/>
      <c r="F118" s="312">
        <f>+(F114+F116+F117)*$L$29</f>
        <v>0</v>
      </c>
      <c r="G118" s="313">
        <f>+(G114+G116+G117)*$L$29</f>
        <v>0</v>
      </c>
      <c r="H118" s="181"/>
      <c r="I118" s="181"/>
      <c r="J118" s="181"/>
    </row>
    <row r="119" spans="2:10">
      <c r="B119" s="314" t="s">
        <v>302</v>
      </c>
      <c r="C119" s="287"/>
      <c r="D119" s="315"/>
      <c r="E119" s="315"/>
      <c r="F119" s="316">
        <f>SUM(F116:F118)</f>
        <v>2050000</v>
      </c>
      <c r="G119" s="317">
        <f>SUM(G116:G118)</f>
        <v>20500000</v>
      </c>
      <c r="H119" s="224"/>
      <c r="I119" s="181"/>
      <c r="J119" s="181"/>
    </row>
    <row r="120" spans="2:10" ht="15" thickBot="1">
      <c r="B120" s="525" t="s">
        <v>303</v>
      </c>
      <c r="C120" s="526"/>
      <c r="D120" s="526"/>
      <c r="E120" s="526"/>
      <c r="F120" s="318">
        <f>+F114+F119</f>
        <v>87374000</v>
      </c>
      <c r="G120" s="319">
        <f>+G114+G119</f>
        <v>865630000</v>
      </c>
      <c r="H120" s="224"/>
      <c r="I120" s="181"/>
      <c r="J120" s="181"/>
    </row>
    <row r="121" spans="2:10">
      <c r="B121" s="181"/>
      <c r="C121" s="181"/>
      <c r="D121" s="222"/>
      <c r="E121" s="223"/>
      <c r="F121" s="224"/>
      <c r="G121" s="224"/>
      <c r="H121" s="224"/>
      <c r="I121" s="181"/>
      <c r="J121" s="181"/>
    </row>
    <row r="122" spans="2:10">
      <c r="B122" s="181"/>
      <c r="C122" s="181"/>
      <c r="D122" s="222"/>
      <c r="E122" s="223"/>
      <c r="F122" s="224"/>
      <c r="G122" s="224"/>
      <c r="H122" s="224"/>
      <c r="I122" s="181"/>
      <c r="J122" s="181"/>
    </row>
    <row r="123" spans="2:10">
      <c r="B123" s="181"/>
      <c r="C123" s="181"/>
      <c r="D123" s="222"/>
      <c r="E123" s="223"/>
      <c r="F123" s="224"/>
      <c r="G123" s="224"/>
      <c r="H123" s="224"/>
      <c r="I123" s="181"/>
      <c r="J123" s="181"/>
    </row>
    <row r="124" spans="2:10">
      <c r="B124" s="515" t="s">
        <v>304</v>
      </c>
      <c r="C124" s="516"/>
      <c r="D124" s="516"/>
      <c r="E124" s="516"/>
      <c r="F124" s="517"/>
      <c r="G124" s="224"/>
      <c r="H124" s="224"/>
      <c r="I124" s="181"/>
      <c r="J124" s="181"/>
    </row>
    <row r="125" spans="2:10">
      <c r="B125" s="518"/>
      <c r="C125" s="519"/>
      <c r="D125" s="519"/>
      <c r="E125" s="519"/>
      <c r="F125" s="520"/>
      <c r="G125" s="224"/>
      <c r="H125" s="224"/>
      <c r="I125" s="181"/>
      <c r="J125" s="181"/>
    </row>
    <row r="126" spans="2:10">
      <c r="B126" s="355"/>
      <c r="C126" s="356"/>
      <c r="D126" s="357"/>
      <c r="E126" s="357"/>
      <c r="F126" s="358"/>
      <c r="G126" s="224"/>
      <c r="H126" s="224"/>
      <c r="I126" s="181"/>
      <c r="J126" s="181"/>
    </row>
    <row r="127" spans="2:10">
      <c r="B127" s="359" t="s">
        <v>186</v>
      </c>
      <c r="C127" s="359" t="s">
        <v>187</v>
      </c>
      <c r="D127" s="359" t="s">
        <v>188</v>
      </c>
      <c r="E127" s="360" t="s">
        <v>189</v>
      </c>
      <c r="F127" s="361" t="s">
        <v>190</v>
      </c>
      <c r="G127" s="224"/>
      <c r="H127" s="224"/>
      <c r="I127" s="181"/>
      <c r="J127" s="181"/>
    </row>
    <row r="128" spans="2:10">
      <c r="B128" s="322" t="s">
        <v>305</v>
      </c>
      <c r="C128" s="323" t="s">
        <v>306</v>
      </c>
      <c r="D128" s="323">
        <v>1</v>
      </c>
      <c r="E128" s="324"/>
      <c r="F128" s="324"/>
      <c r="G128" s="224"/>
      <c r="H128" s="224"/>
      <c r="I128" s="181"/>
      <c r="J128" s="181"/>
    </row>
    <row r="129" spans="2:10">
      <c r="B129" s="325" t="s">
        <v>195</v>
      </c>
      <c r="C129" s="325" t="s">
        <v>187</v>
      </c>
      <c r="D129" s="326" t="s">
        <v>196</v>
      </c>
      <c r="E129" s="327" t="s">
        <v>189</v>
      </c>
      <c r="F129" s="327" t="s">
        <v>197</v>
      </c>
      <c r="G129" s="224"/>
      <c r="H129" s="224"/>
      <c r="I129" s="181"/>
      <c r="J129" s="181"/>
    </row>
    <row r="130" spans="2:10">
      <c r="B130" s="362" t="s">
        <v>198</v>
      </c>
      <c r="C130" s="363"/>
      <c r="D130" s="364"/>
      <c r="E130" s="365"/>
      <c r="F130" s="366"/>
      <c r="G130" s="224"/>
      <c r="H130" s="224"/>
      <c r="I130" s="181"/>
      <c r="J130" s="181"/>
    </row>
    <row r="131" spans="2:10">
      <c r="B131" s="325" t="s">
        <v>199</v>
      </c>
      <c r="C131" s="328"/>
      <c r="D131" s="323"/>
      <c r="E131" s="329"/>
      <c r="F131" s="330"/>
      <c r="G131" s="224"/>
      <c r="H131" s="224"/>
      <c r="I131" s="181"/>
      <c r="J131" s="181"/>
    </row>
    <row r="132" spans="2:10">
      <c r="B132" s="328" t="s">
        <v>200</v>
      </c>
      <c r="C132" s="328" t="s">
        <v>201</v>
      </c>
      <c r="D132" s="323">
        <v>4</v>
      </c>
      <c r="E132" s="331">
        <v>25000</v>
      </c>
      <c r="F132" s="330">
        <f>D132*E132</f>
        <v>100000</v>
      </c>
      <c r="G132" s="224"/>
      <c r="H132" s="224"/>
      <c r="I132" s="181"/>
      <c r="J132" s="181"/>
    </row>
    <row r="133" spans="2:10">
      <c r="B133" s="328" t="s">
        <v>202</v>
      </c>
      <c r="C133" s="328" t="s">
        <v>201</v>
      </c>
      <c r="D133" s="323">
        <v>2</v>
      </c>
      <c r="E133" s="331">
        <v>25000</v>
      </c>
      <c r="F133" s="330">
        <f>D133*E133</f>
        <v>50000</v>
      </c>
      <c r="G133" s="224"/>
      <c r="H133" s="224"/>
      <c r="I133" s="181"/>
      <c r="J133" s="181"/>
    </row>
    <row r="134" spans="2:10">
      <c r="B134" s="328" t="s">
        <v>203</v>
      </c>
      <c r="C134" s="328" t="s">
        <v>201</v>
      </c>
      <c r="D134" s="323">
        <v>4</v>
      </c>
      <c r="E134" s="331">
        <v>25000</v>
      </c>
      <c r="F134" s="330">
        <f>D134*E134</f>
        <v>100000</v>
      </c>
      <c r="G134" s="224"/>
      <c r="H134" s="224"/>
      <c r="I134" s="181"/>
      <c r="J134" s="181"/>
    </row>
    <row r="135" spans="2:10">
      <c r="B135" s="328" t="s">
        <v>307</v>
      </c>
      <c r="C135" s="328" t="s">
        <v>201</v>
      </c>
      <c r="D135" s="323">
        <v>1</v>
      </c>
      <c r="E135" s="331">
        <v>25000</v>
      </c>
      <c r="F135" s="330">
        <f>D135*E135</f>
        <v>25000</v>
      </c>
      <c r="G135" s="224"/>
      <c r="H135" s="224"/>
      <c r="I135" s="181"/>
      <c r="J135" s="181"/>
    </row>
    <row r="136" spans="2:10">
      <c r="B136" s="362" t="s">
        <v>205</v>
      </c>
      <c r="C136" s="363"/>
      <c r="D136" s="368">
        <f>SUM(D132:D135)</f>
        <v>11</v>
      </c>
      <c r="E136" s="367"/>
      <c r="F136" s="369">
        <f>SUM(F132:F135)</f>
        <v>275000</v>
      </c>
      <c r="G136" s="224"/>
      <c r="H136" s="224"/>
      <c r="I136" s="181"/>
      <c r="J136" s="181"/>
    </row>
    <row r="137" spans="2:10">
      <c r="B137" s="325" t="s">
        <v>206</v>
      </c>
      <c r="C137" s="328"/>
      <c r="D137" s="323"/>
      <c r="E137" s="330"/>
      <c r="F137" s="330"/>
      <c r="G137" s="224"/>
      <c r="H137" s="224"/>
      <c r="I137" s="181"/>
      <c r="J137" s="181"/>
    </row>
    <row r="138" spans="2:10">
      <c r="B138" s="328" t="s">
        <v>308</v>
      </c>
      <c r="C138" s="328" t="s">
        <v>164</v>
      </c>
      <c r="D138" s="323">
        <v>200</v>
      </c>
      <c r="E138" s="330">
        <v>2500</v>
      </c>
      <c r="F138" s="330">
        <f>D138*E138</f>
        <v>500000</v>
      </c>
      <c r="G138" s="224"/>
      <c r="H138" s="224"/>
      <c r="I138" s="181"/>
      <c r="J138" s="181"/>
    </row>
    <row r="139" spans="2:10">
      <c r="B139" s="328" t="s">
        <v>309</v>
      </c>
      <c r="C139" s="328" t="s">
        <v>209</v>
      </c>
      <c r="D139" s="323">
        <f>D138*20%</f>
        <v>40</v>
      </c>
      <c r="E139" s="330">
        <v>2500</v>
      </c>
      <c r="F139" s="330">
        <f>D139*E139</f>
        <v>100000</v>
      </c>
      <c r="G139" s="224"/>
      <c r="H139" s="224"/>
      <c r="I139" s="181"/>
      <c r="J139" s="181"/>
    </row>
    <row r="140" spans="2:10">
      <c r="B140" s="328" t="s">
        <v>212</v>
      </c>
      <c r="C140" s="328" t="s">
        <v>213</v>
      </c>
      <c r="D140" s="332">
        <v>2</v>
      </c>
      <c r="E140" s="330">
        <v>25000</v>
      </c>
      <c r="F140" s="333">
        <f>D140*E140</f>
        <v>50000</v>
      </c>
      <c r="G140" s="224"/>
      <c r="H140" s="224"/>
      <c r="I140" s="181"/>
      <c r="J140" s="181"/>
    </row>
    <row r="141" spans="2:10">
      <c r="B141" s="325" t="s">
        <v>214</v>
      </c>
      <c r="C141" s="328"/>
      <c r="D141" s="323"/>
      <c r="E141" s="330"/>
      <c r="F141" s="334">
        <f>SUM(F138:F140)</f>
        <v>650000</v>
      </c>
      <c r="G141" s="224"/>
      <c r="H141" s="224"/>
      <c r="I141" s="181"/>
      <c r="J141" s="181"/>
    </row>
    <row r="142" spans="2:10">
      <c r="B142" s="362" t="s">
        <v>215</v>
      </c>
      <c r="C142" s="363"/>
      <c r="D142" s="364"/>
      <c r="E142" s="370"/>
      <c r="F142" s="369">
        <f>F136+F141</f>
        <v>925000</v>
      </c>
      <c r="G142" s="224"/>
      <c r="H142" s="224"/>
      <c r="I142" s="181"/>
      <c r="J142" s="181"/>
    </row>
    <row r="143" spans="2:10">
      <c r="B143" s="362" t="s">
        <v>216</v>
      </c>
      <c r="C143" s="363"/>
      <c r="D143" s="364"/>
      <c r="E143" s="370"/>
      <c r="F143" s="367"/>
      <c r="G143" s="224"/>
      <c r="H143" s="224"/>
      <c r="I143" s="181"/>
      <c r="J143" s="181"/>
    </row>
    <row r="144" spans="2:10">
      <c r="B144" s="325" t="s">
        <v>217</v>
      </c>
      <c r="C144" s="335"/>
      <c r="D144" s="323"/>
      <c r="E144" s="336"/>
      <c r="F144" s="330"/>
      <c r="G144" s="224"/>
      <c r="H144" s="224"/>
      <c r="I144" s="181"/>
      <c r="J144" s="181"/>
    </row>
    <row r="145" spans="2:10">
      <c r="B145" s="328" t="s">
        <v>310</v>
      </c>
      <c r="C145" s="337" t="s">
        <v>166</v>
      </c>
      <c r="D145" s="323">
        <v>1</v>
      </c>
      <c r="E145" s="330">
        <v>500000</v>
      </c>
      <c r="F145" s="330">
        <f>D145*E145</f>
        <v>500000</v>
      </c>
      <c r="G145" s="224"/>
      <c r="H145" s="224"/>
      <c r="I145" s="181"/>
      <c r="J145" s="181"/>
    </row>
    <row r="146" spans="2:10">
      <c r="B146" s="328" t="s">
        <v>219</v>
      </c>
      <c r="C146" s="337" t="s">
        <v>209</v>
      </c>
      <c r="D146" s="338">
        <v>0.15</v>
      </c>
      <c r="E146" s="339"/>
      <c r="F146" s="330">
        <f>F142*D146</f>
        <v>138750</v>
      </c>
      <c r="G146" s="224"/>
      <c r="H146" s="224"/>
      <c r="I146" s="181"/>
      <c r="J146" s="181"/>
    </row>
    <row r="147" spans="2:10">
      <c r="B147" s="328" t="s">
        <v>311</v>
      </c>
      <c r="C147" s="337" t="s">
        <v>201</v>
      </c>
      <c r="D147" s="323">
        <v>2</v>
      </c>
      <c r="E147" s="330">
        <v>25000</v>
      </c>
      <c r="F147" s="330">
        <f>D147*E147</f>
        <v>50000</v>
      </c>
      <c r="G147" s="224"/>
      <c r="H147" s="224"/>
      <c r="I147" s="181"/>
      <c r="J147" s="181"/>
    </row>
    <row r="148" spans="2:10">
      <c r="B148" s="340" t="s">
        <v>220</v>
      </c>
      <c r="C148" s="337" t="s">
        <v>209</v>
      </c>
      <c r="D148" s="338">
        <v>0.05</v>
      </c>
      <c r="E148" s="339"/>
      <c r="F148" s="330">
        <f>F136*D148</f>
        <v>13750</v>
      </c>
      <c r="G148" s="224"/>
      <c r="H148" s="224"/>
      <c r="I148" s="181"/>
      <c r="J148" s="181"/>
    </row>
    <row r="149" spans="2:10">
      <c r="B149" s="362" t="s">
        <v>221</v>
      </c>
      <c r="C149" s="363"/>
      <c r="D149" s="364"/>
      <c r="E149" s="371"/>
      <c r="F149" s="372">
        <f>SUM(F145:F148)</f>
        <v>702500</v>
      </c>
      <c r="G149" s="224"/>
      <c r="H149" s="224"/>
      <c r="I149" s="181"/>
      <c r="J149" s="181"/>
    </row>
    <row r="150" spans="2:10">
      <c r="B150" s="359" t="s">
        <v>222</v>
      </c>
      <c r="C150" s="364"/>
      <c r="D150" s="364"/>
      <c r="E150" s="367"/>
      <c r="F150" s="369">
        <f>F142+F149</f>
        <v>1627500</v>
      </c>
      <c r="G150" s="181"/>
      <c r="H150" s="181"/>
      <c r="I150" s="181"/>
      <c r="J150" s="181"/>
    </row>
    <row r="151" spans="2:10">
      <c r="B151" s="373" t="s">
        <v>312</v>
      </c>
      <c r="C151" s="374"/>
      <c r="D151" s="374"/>
      <c r="E151" s="375"/>
      <c r="F151" s="376"/>
      <c r="G151" s="181"/>
      <c r="H151" s="181"/>
      <c r="I151" s="181"/>
      <c r="J151" s="181"/>
    </row>
    <row r="152" spans="2:10">
      <c r="B152" s="341" t="s">
        <v>313</v>
      </c>
      <c r="C152" s="342"/>
      <c r="D152" s="342"/>
      <c r="E152" s="343"/>
      <c r="F152" s="344"/>
      <c r="G152" s="224"/>
      <c r="H152" s="224"/>
      <c r="I152" s="181"/>
      <c r="J152" s="181"/>
    </row>
    <row r="153" spans="2:10">
      <c r="B153" s="342" t="s">
        <v>200</v>
      </c>
      <c r="C153" s="342" t="s">
        <v>201</v>
      </c>
      <c r="D153" s="345">
        <v>1</v>
      </c>
      <c r="E153" s="346">
        <v>25000</v>
      </c>
      <c r="F153" s="347">
        <f>D153*E153</f>
        <v>25000</v>
      </c>
      <c r="G153" s="224"/>
      <c r="H153" s="224"/>
      <c r="I153" s="181"/>
      <c r="J153" s="181"/>
    </row>
    <row r="154" spans="2:10">
      <c r="B154" s="342" t="s">
        <v>204</v>
      </c>
      <c r="C154" s="342" t="s">
        <v>201</v>
      </c>
      <c r="D154" s="345">
        <v>1</v>
      </c>
      <c r="E154" s="346">
        <v>25000</v>
      </c>
      <c r="F154" s="347">
        <f>D154*E154</f>
        <v>25000</v>
      </c>
      <c r="G154" s="224"/>
      <c r="H154" s="224"/>
      <c r="I154" s="181"/>
      <c r="J154" s="181"/>
    </row>
    <row r="155" spans="2:10">
      <c r="B155" s="342" t="s">
        <v>314</v>
      </c>
      <c r="C155" s="342" t="s">
        <v>201</v>
      </c>
      <c r="D155" s="345">
        <v>1</v>
      </c>
      <c r="E155" s="346">
        <v>25000</v>
      </c>
      <c r="F155" s="347">
        <f>D155*E155</f>
        <v>25000</v>
      </c>
      <c r="G155" s="224"/>
      <c r="H155" s="224"/>
      <c r="I155" s="181"/>
      <c r="J155" s="181"/>
    </row>
    <row r="156" spans="2:10">
      <c r="B156" s="328" t="s">
        <v>203</v>
      </c>
      <c r="C156" s="342" t="s">
        <v>201</v>
      </c>
      <c r="D156" s="345">
        <v>2</v>
      </c>
      <c r="E156" s="346">
        <v>25000</v>
      </c>
      <c r="F156" s="347">
        <f>D156*E156</f>
        <v>50000</v>
      </c>
      <c r="G156" s="224"/>
      <c r="H156" s="224"/>
      <c r="I156" s="181"/>
      <c r="J156" s="181"/>
    </row>
    <row r="157" spans="2:10">
      <c r="B157" s="342" t="s">
        <v>315</v>
      </c>
      <c r="C157" s="342" t="s">
        <v>201</v>
      </c>
      <c r="D157" s="345">
        <v>1</v>
      </c>
      <c r="E157" s="346">
        <v>25000</v>
      </c>
      <c r="F157" s="347">
        <f>D157*E157</f>
        <v>25000</v>
      </c>
      <c r="G157" s="224"/>
      <c r="H157" s="224"/>
      <c r="I157" s="181"/>
      <c r="J157" s="181"/>
    </row>
    <row r="158" spans="2:10">
      <c r="B158" s="373" t="s">
        <v>237</v>
      </c>
      <c r="C158" s="374"/>
      <c r="D158" s="377">
        <f>SUM(D153:D157)</f>
        <v>6</v>
      </c>
      <c r="E158" s="378"/>
      <c r="F158" s="379">
        <f>SUM(F153:F157)</f>
        <v>150000</v>
      </c>
      <c r="G158" s="224"/>
      <c r="H158" s="224"/>
      <c r="I158" s="181"/>
      <c r="J158" s="181"/>
    </row>
    <row r="159" spans="2:10">
      <c r="B159" s="341" t="s">
        <v>316</v>
      </c>
      <c r="C159" s="342"/>
      <c r="D159" s="345"/>
      <c r="E159" s="346"/>
      <c r="F159" s="344"/>
      <c r="G159" s="224"/>
      <c r="H159" s="224"/>
      <c r="I159" s="181"/>
      <c r="J159" s="181"/>
    </row>
    <row r="160" spans="2:10">
      <c r="B160" s="342" t="s">
        <v>308</v>
      </c>
      <c r="C160" s="342" t="s">
        <v>164</v>
      </c>
      <c r="D160" s="345">
        <v>50</v>
      </c>
      <c r="E160" s="346">
        <v>2500</v>
      </c>
      <c r="F160" s="344">
        <f>D160*E160</f>
        <v>125000</v>
      </c>
      <c r="G160" s="224"/>
      <c r="H160" s="224"/>
      <c r="I160" s="181"/>
      <c r="J160" s="181"/>
    </row>
    <row r="161" spans="2:10">
      <c r="B161" s="342" t="s">
        <v>317</v>
      </c>
      <c r="C161" s="342" t="s">
        <v>213</v>
      </c>
      <c r="D161" s="345">
        <v>1</v>
      </c>
      <c r="E161" s="346">
        <v>25000</v>
      </c>
      <c r="F161" s="347">
        <f>D161*E161</f>
        <v>25000</v>
      </c>
      <c r="G161" s="224"/>
      <c r="H161" s="224"/>
      <c r="I161" s="181"/>
      <c r="J161" s="181"/>
    </row>
    <row r="162" spans="2:10">
      <c r="B162" s="341" t="s">
        <v>214</v>
      </c>
      <c r="C162" s="342"/>
      <c r="D162" s="345"/>
      <c r="E162" s="346"/>
      <c r="F162" s="348">
        <f>SUM(F160:F161)</f>
        <v>150000</v>
      </c>
      <c r="G162" s="224"/>
      <c r="H162" s="224"/>
      <c r="I162" s="181"/>
      <c r="J162" s="181"/>
    </row>
    <row r="163" spans="2:10">
      <c r="B163" s="373" t="s">
        <v>318</v>
      </c>
      <c r="C163" s="374"/>
      <c r="D163" s="377"/>
      <c r="E163" s="380"/>
      <c r="F163" s="379">
        <f>F158+F162</f>
        <v>300000</v>
      </c>
      <c r="G163" s="224"/>
      <c r="H163" s="224"/>
      <c r="I163" s="181"/>
      <c r="J163" s="181"/>
    </row>
    <row r="164" spans="2:10">
      <c r="B164" s="341" t="s">
        <v>319</v>
      </c>
      <c r="C164" s="342"/>
      <c r="D164" s="345"/>
      <c r="E164" s="346"/>
      <c r="F164" s="344"/>
      <c r="G164" s="224"/>
      <c r="H164" s="224"/>
      <c r="I164" s="181"/>
      <c r="J164" s="181"/>
    </row>
    <row r="165" spans="2:10">
      <c r="B165" s="342" t="s">
        <v>217</v>
      </c>
      <c r="C165" s="342"/>
      <c r="D165" s="345"/>
      <c r="E165" s="346"/>
      <c r="F165" s="344"/>
      <c r="G165" s="224"/>
      <c r="H165" s="224"/>
      <c r="I165" s="181"/>
      <c r="J165" s="181"/>
    </row>
    <row r="166" spans="2:10">
      <c r="B166" s="342" t="s">
        <v>320</v>
      </c>
      <c r="C166" s="342" t="s">
        <v>166</v>
      </c>
      <c r="D166" s="345">
        <v>1</v>
      </c>
      <c r="E166" s="346">
        <v>250000</v>
      </c>
      <c r="F166" s="347">
        <f>D166*E166</f>
        <v>250000</v>
      </c>
      <c r="G166" s="224"/>
      <c r="H166" s="224"/>
      <c r="I166" s="181"/>
      <c r="J166" s="181"/>
    </row>
    <row r="167" spans="2:10">
      <c r="B167" s="342" t="s">
        <v>219</v>
      </c>
      <c r="C167" s="342" t="s">
        <v>209</v>
      </c>
      <c r="D167" s="349">
        <v>0.15</v>
      </c>
      <c r="E167" s="350"/>
      <c r="F167" s="347">
        <f>F163*D167</f>
        <v>45000</v>
      </c>
      <c r="G167" s="224"/>
      <c r="H167" s="224"/>
      <c r="I167" s="181"/>
      <c r="J167" s="181"/>
    </row>
    <row r="168" spans="2:10">
      <c r="B168" s="342" t="s">
        <v>311</v>
      </c>
      <c r="C168" s="342" t="s">
        <v>201</v>
      </c>
      <c r="D168" s="345">
        <v>1</v>
      </c>
      <c r="E168" s="346">
        <v>25000</v>
      </c>
      <c r="F168" s="347">
        <f>D168*E168</f>
        <v>25000</v>
      </c>
      <c r="G168" s="224"/>
      <c r="H168" s="224"/>
      <c r="I168" s="181"/>
      <c r="J168" s="181"/>
    </row>
    <row r="169" spans="2:10">
      <c r="B169" s="351" t="s">
        <v>220</v>
      </c>
      <c r="C169" s="342" t="s">
        <v>209</v>
      </c>
      <c r="D169" s="349">
        <v>0.05</v>
      </c>
      <c r="E169" s="350"/>
      <c r="F169" s="344">
        <f>F158*D169</f>
        <v>7500</v>
      </c>
      <c r="G169" s="224"/>
      <c r="H169" s="224"/>
      <c r="I169" s="181"/>
      <c r="J169" s="181"/>
    </row>
    <row r="170" spans="2:10">
      <c r="B170" s="373" t="s">
        <v>321</v>
      </c>
      <c r="C170" s="374"/>
      <c r="D170" s="377"/>
      <c r="E170" s="380"/>
      <c r="F170" s="379">
        <f>SUM(F166:F169)</f>
        <v>327500</v>
      </c>
      <c r="G170" s="224"/>
      <c r="H170" s="224"/>
      <c r="I170" s="181"/>
      <c r="J170" s="181"/>
    </row>
    <row r="171" spans="2:10">
      <c r="B171" s="373" t="s">
        <v>322</v>
      </c>
      <c r="C171" s="374"/>
      <c r="D171" s="377"/>
      <c r="E171" s="380"/>
      <c r="F171" s="379">
        <f>F163+F170</f>
        <v>627500</v>
      </c>
      <c r="G171" s="224"/>
      <c r="H171" s="224"/>
      <c r="I171" s="181"/>
      <c r="J171" s="181"/>
    </row>
    <row r="172" spans="2:10">
      <c r="B172" s="373" t="s">
        <v>323</v>
      </c>
      <c r="C172" s="374"/>
      <c r="D172" s="377"/>
      <c r="E172" s="380"/>
      <c r="F172" s="379">
        <f>F150+F171</f>
        <v>2255000</v>
      </c>
      <c r="G172" s="224"/>
      <c r="H172" s="224"/>
      <c r="I172" s="181"/>
      <c r="J172" s="181"/>
    </row>
    <row r="173" spans="2:10">
      <c r="B173" s="352"/>
      <c r="C173" s="352"/>
      <c r="D173" s="352"/>
      <c r="E173" s="352"/>
      <c r="F173" s="353"/>
      <c r="G173" s="224"/>
      <c r="H173" s="224"/>
      <c r="I173" s="181"/>
      <c r="J173" s="181"/>
    </row>
    <row r="174" spans="2:10">
      <c r="B174" s="354" t="s">
        <v>324</v>
      </c>
      <c r="C174" s="352"/>
      <c r="D174" s="352"/>
      <c r="E174" s="352"/>
      <c r="F174" s="353"/>
      <c r="G174" s="224"/>
      <c r="H174" s="224"/>
      <c r="I174" s="181"/>
      <c r="J174" s="181"/>
    </row>
    <row r="175" spans="2:10">
      <c r="B175" s="181"/>
      <c r="C175" s="181"/>
      <c r="D175" s="222"/>
      <c r="E175" s="223"/>
      <c r="F175" s="224"/>
      <c r="G175" s="224"/>
      <c r="H175" s="224"/>
      <c r="I175" s="181"/>
      <c r="J175" s="181"/>
    </row>
    <row r="176" spans="2:10">
      <c r="B176" s="181"/>
      <c r="C176" s="181"/>
      <c r="D176" s="222"/>
      <c r="E176" s="223"/>
      <c r="F176" s="224"/>
      <c r="G176" s="224"/>
      <c r="H176" s="224"/>
      <c r="I176" s="181"/>
      <c r="J176" s="181"/>
    </row>
    <row r="177" spans="2:10">
      <c r="B177" s="181"/>
      <c r="C177" s="181"/>
      <c r="D177" s="222"/>
      <c r="E177" s="223"/>
      <c r="F177" s="224"/>
      <c r="G177" s="224"/>
      <c r="H177" s="224"/>
      <c r="I177" s="181"/>
      <c r="J177" s="181"/>
    </row>
    <row r="178" spans="2:10">
      <c r="B178" s="181"/>
      <c r="C178" s="181"/>
      <c r="D178" s="222"/>
      <c r="E178" s="223"/>
      <c r="F178" s="224"/>
      <c r="G178" s="224"/>
      <c r="H178" s="224"/>
      <c r="I178" s="181"/>
      <c r="J178" s="181"/>
    </row>
    <row r="179" spans="2:10">
      <c r="B179" s="181"/>
      <c r="C179" s="181"/>
      <c r="D179" s="222"/>
      <c r="E179" s="223"/>
      <c r="F179" s="224"/>
      <c r="G179" s="224"/>
      <c r="H179" s="224"/>
      <c r="I179" s="181"/>
      <c r="J179" s="181"/>
    </row>
    <row r="180" spans="2:10">
      <c r="B180" s="181"/>
      <c r="C180" s="181"/>
      <c r="D180" s="222"/>
      <c r="E180" s="223"/>
      <c r="F180" s="224"/>
      <c r="G180" s="224"/>
      <c r="H180" s="224"/>
      <c r="I180" s="181"/>
      <c r="J180" s="181"/>
    </row>
    <row r="181" spans="2:10">
      <c r="B181" s="181"/>
      <c r="C181" s="181"/>
      <c r="D181" s="222"/>
      <c r="E181" s="223"/>
      <c r="F181" s="224"/>
      <c r="G181" s="224"/>
      <c r="H181" s="224"/>
      <c r="I181" s="181"/>
      <c r="J181" s="181"/>
    </row>
    <row r="182" spans="2:10">
      <c r="B182" s="181"/>
      <c r="C182" s="181"/>
      <c r="D182" s="222"/>
      <c r="E182" s="223"/>
      <c r="F182" s="224"/>
      <c r="G182" s="224"/>
      <c r="H182" s="224"/>
      <c r="I182" s="181"/>
      <c r="J182" s="181"/>
    </row>
    <row r="183" spans="2:10">
      <c r="B183" s="181"/>
      <c r="C183" s="181"/>
      <c r="D183" s="181"/>
      <c r="E183" s="181"/>
      <c r="F183" s="181"/>
      <c r="G183" s="181"/>
      <c r="H183" s="181"/>
      <c r="I183" s="181"/>
      <c r="J183" s="181"/>
    </row>
    <row r="184" spans="2:10">
      <c r="B184" s="181"/>
      <c r="C184" s="181"/>
      <c r="D184" s="181"/>
      <c r="E184" s="181"/>
      <c r="F184" s="181"/>
      <c r="G184" s="181"/>
      <c r="H184" s="181"/>
      <c r="I184" s="181"/>
      <c r="J184" s="181"/>
    </row>
    <row r="185" spans="2:10">
      <c r="B185" s="181"/>
      <c r="C185" s="181"/>
      <c r="D185" s="222"/>
      <c r="E185" s="223"/>
      <c r="F185" s="224"/>
      <c r="G185" s="224"/>
      <c r="H185" s="224"/>
      <c r="I185" s="181"/>
      <c r="J185" s="181"/>
    </row>
    <row r="186" spans="2:10">
      <c r="B186" s="181"/>
      <c r="C186" s="181"/>
      <c r="D186" s="222"/>
      <c r="E186" s="223"/>
      <c r="F186" s="224"/>
      <c r="G186" s="224"/>
      <c r="H186" s="224"/>
      <c r="I186" s="181"/>
      <c r="J186" s="181"/>
    </row>
    <row r="187" spans="2:10">
      <c r="B187" s="181"/>
      <c r="C187" s="181"/>
      <c r="D187" s="222"/>
      <c r="E187" s="223"/>
      <c r="F187" s="224"/>
      <c r="G187" s="224"/>
      <c r="H187" s="224"/>
      <c r="I187" s="181"/>
      <c r="J187" s="181"/>
    </row>
    <row r="188" spans="2:10">
      <c r="B188" s="181"/>
      <c r="C188" s="181"/>
      <c r="D188" s="222"/>
      <c r="E188" s="223"/>
      <c r="F188" s="224"/>
      <c r="G188" s="224"/>
      <c r="H188" s="224"/>
      <c r="I188" s="181"/>
      <c r="J188" s="181"/>
    </row>
    <row r="189" spans="2:10">
      <c r="B189" s="181"/>
      <c r="C189" s="181"/>
      <c r="D189" s="222"/>
      <c r="E189" s="223"/>
      <c r="F189" s="224"/>
      <c r="G189" s="224"/>
      <c r="H189" s="224"/>
      <c r="I189" s="181"/>
      <c r="J189" s="181"/>
    </row>
    <row r="190" spans="2:10">
      <c r="B190" s="181"/>
      <c r="C190" s="181"/>
      <c r="D190" s="222"/>
      <c r="E190" s="223"/>
      <c r="F190" s="224"/>
      <c r="G190" s="224"/>
      <c r="H190" s="224"/>
      <c r="I190" s="181"/>
      <c r="J190" s="181"/>
    </row>
    <row r="191" spans="2:10">
      <c r="B191" s="181"/>
      <c r="C191" s="181"/>
      <c r="D191" s="222"/>
      <c r="E191" s="223"/>
      <c r="F191" s="224"/>
      <c r="G191" s="224"/>
      <c r="H191" s="224"/>
      <c r="I191" s="181"/>
      <c r="J191" s="181"/>
    </row>
    <row r="192" spans="2:10">
      <c r="B192" s="181"/>
      <c r="C192" s="181"/>
      <c r="D192" s="222"/>
      <c r="E192" s="223"/>
      <c r="F192" s="224"/>
      <c r="G192" s="224"/>
      <c r="H192" s="224"/>
      <c r="I192" s="181"/>
      <c r="J192" s="181"/>
    </row>
    <row r="193" spans="2:10">
      <c r="B193" s="181"/>
      <c r="C193" s="181"/>
      <c r="D193" s="222"/>
      <c r="E193" s="223"/>
      <c r="F193" s="224"/>
      <c r="G193" s="224"/>
      <c r="H193" s="224"/>
      <c r="I193" s="181"/>
      <c r="J193" s="181"/>
    </row>
    <row r="194" spans="2:10">
      <c r="B194" s="181"/>
      <c r="C194" s="181"/>
      <c r="D194" s="222"/>
      <c r="E194" s="223"/>
      <c r="F194" s="224"/>
      <c r="G194" s="224"/>
      <c r="H194" s="224"/>
      <c r="I194" s="181"/>
      <c r="J194" s="181"/>
    </row>
    <row r="195" spans="2:10">
      <c r="B195" s="181"/>
      <c r="C195" s="181"/>
      <c r="D195" s="222"/>
      <c r="E195" s="223"/>
      <c r="F195" s="224"/>
      <c r="G195" s="224"/>
      <c r="H195" s="224"/>
      <c r="I195" s="181"/>
      <c r="J195" s="181"/>
    </row>
    <row r="196" spans="2:10">
      <c r="B196" s="181"/>
      <c r="C196" s="181"/>
      <c r="D196" s="222"/>
      <c r="E196" s="223"/>
      <c r="F196" s="224"/>
      <c r="G196" s="224"/>
      <c r="H196" s="224"/>
      <c r="I196" s="181"/>
      <c r="J196" s="181"/>
    </row>
    <row r="197" spans="2:10">
      <c r="B197" s="181"/>
      <c r="C197" s="181"/>
      <c r="D197" s="222"/>
      <c r="E197" s="223"/>
      <c r="F197" s="224"/>
      <c r="G197" s="224"/>
      <c r="H197" s="224"/>
      <c r="I197" s="181"/>
      <c r="J197" s="181"/>
    </row>
    <row r="198" spans="2:10">
      <c r="B198" s="181"/>
      <c r="C198" s="181"/>
      <c r="D198" s="222"/>
      <c r="E198" s="223"/>
      <c r="F198" s="224"/>
      <c r="G198" s="224"/>
      <c r="H198" s="224"/>
      <c r="I198" s="181"/>
      <c r="J198" s="181"/>
    </row>
    <row r="199" spans="2:10">
      <c r="B199" s="181"/>
      <c r="C199" s="181"/>
      <c r="D199" s="222"/>
      <c r="E199" s="223"/>
      <c r="F199" s="224"/>
      <c r="G199" s="224"/>
      <c r="H199" s="224"/>
      <c r="I199" s="181"/>
      <c r="J199" s="181"/>
    </row>
    <row r="200" spans="2:10">
      <c r="B200" s="181"/>
      <c r="C200" s="181"/>
      <c r="D200" s="222"/>
      <c r="E200" s="223"/>
      <c r="F200" s="224"/>
      <c r="G200" s="224"/>
      <c r="H200" s="224"/>
      <c r="I200" s="181"/>
      <c r="J200" s="181"/>
    </row>
    <row r="201" spans="2:10">
      <c r="B201" s="181"/>
      <c r="C201" s="181"/>
      <c r="D201" s="222"/>
      <c r="E201" s="223"/>
      <c r="F201" s="224"/>
      <c r="G201" s="224"/>
      <c r="H201" s="224"/>
      <c r="I201" s="181"/>
      <c r="J201" s="181"/>
    </row>
    <row r="202" spans="2:10">
      <c r="B202" s="181"/>
      <c r="C202" s="181"/>
      <c r="D202" s="222"/>
      <c r="E202" s="223"/>
      <c r="F202" s="224"/>
      <c r="G202" s="224"/>
      <c r="H202" s="224"/>
      <c r="I202" s="181"/>
      <c r="J202" s="181"/>
    </row>
    <row r="203" spans="2:10">
      <c r="B203" s="181"/>
      <c r="C203" s="181"/>
      <c r="D203" s="222"/>
      <c r="E203" s="223"/>
      <c r="F203" s="224"/>
      <c r="G203" s="224"/>
      <c r="H203" s="224"/>
      <c r="I203" s="181"/>
      <c r="J203" s="181"/>
    </row>
    <row r="204" spans="2:10">
      <c r="B204" s="181"/>
      <c r="C204" s="181"/>
      <c r="D204" s="222"/>
      <c r="E204" s="223"/>
      <c r="F204" s="224"/>
      <c r="G204" s="224"/>
      <c r="H204" s="224"/>
      <c r="I204" s="181"/>
      <c r="J204" s="181"/>
    </row>
    <row r="205" spans="2:10">
      <c r="B205" s="181"/>
      <c r="C205" s="181"/>
      <c r="D205" s="222"/>
      <c r="E205" s="223"/>
      <c r="F205" s="224"/>
      <c r="G205" s="224"/>
      <c r="H205" s="224"/>
      <c r="I205" s="181"/>
      <c r="J205" s="181"/>
    </row>
    <row r="206" spans="2:10">
      <c r="B206" s="181"/>
      <c r="C206" s="181"/>
      <c r="D206" s="222"/>
      <c r="E206" s="223"/>
      <c r="F206" s="224"/>
      <c r="G206" s="224"/>
      <c r="H206" s="224"/>
      <c r="I206" s="181"/>
      <c r="J206" s="181"/>
    </row>
    <row r="207" spans="2:10">
      <c r="B207" s="181"/>
      <c r="C207" s="181"/>
      <c r="D207" s="222"/>
      <c r="E207" s="223"/>
      <c r="F207" s="224"/>
      <c r="G207" s="224"/>
      <c r="H207" s="224"/>
      <c r="I207" s="181"/>
      <c r="J207" s="181"/>
    </row>
    <row r="208" spans="2:10">
      <c r="B208" s="181"/>
      <c r="C208" s="181"/>
      <c r="D208" s="222"/>
      <c r="E208" s="223"/>
      <c r="F208" s="224"/>
      <c r="G208" s="224"/>
      <c r="H208" s="224"/>
      <c r="I208" s="181"/>
      <c r="J208" s="181"/>
    </row>
    <row r="209" spans="2:10">
      <c r="B209" s="181"/>
      <c r="C209" s="181"/>
      <c r="D209" s="222"/>
      <c r="E209" s="223"/>
      <c r="F209" s="224"/>
      <c r="G209" s="224"/>
      <c r="H209" s="224"/>
      <c r="I209" s="181"/>
      <c r="J209" s="181"/>
    </row>
    <row r="210" spans="2:10">
      <c r="B210" s="181"/>
      <c r="C210" s="181"/>
      <c r="D210" s="222"/>
      <c r="E210" s="223"/>
      <c r="F210" s="224"/>
      <c r="G210" s="224"/>
      <c r="H210" s="224"/>
      <c r="I210" s="181"/>
      <c r="J210" s="181"/>
    </row>
    <row r="211" spans="2:10">
      <c r="B211" s="181"/>
      <c r="C211" s="181"/>
      <c r="D211" s="222"/>
      <c r="E211" s="223"/>
      <c r="F211" s="224"/>
      <c r="G211" s="224"/>
      <c r="H211" s="224"/>
      <c r="I211" s="181"/>
      <c r="J211" s="181"/>
    </row>
    <row r="212" spans="2:10">
      <c r="B212" s="181"/>
      <c r="C212" s="181"/>
      <c r="D212" s="222"/>
      <c r="E212" s="223"/>
      <c r="F212" s="224"/>
      <c r="G212" s="224"/>
      <c r="H212" s="224"/>
      <c r="I212" s="181"/>
      <c r="J212" s="181"/>
    </row>
    <row r="213" spans="2:10">
      <c r="B213" s="181"/>
      <c r="C213" s="181"/>
      <c r="D213" s="222"/>
      <c r="E213" s="223"/>
      <c r="F213" s="224"/>
      <c r="G213" s="224"/>
      <c r="H213" s="224"/>
      <c r="I213" s="181"/>
      <c r="J213" s="181"/>
    </row>
    <row r="214" spans="2:10">
      <c r="B214" s="181"/>
      <c r="C214" s="181"/>
      <c r="D214" s="222"/>
      <c r="E214" s="223"/>
      <c r="F214" s="224"/>
      <c r="G214" s="224"/>
      <c r="H214" s="224"/>
      <c r="I214" s="181"/>
      <c r="J214" s="181"/>
    </row>
    <row r="215" spans="2:10">
      <c r="B215" s="181"/>
      <c r="C215" s="181"/>
      <c r="D215" s="222"/>
      <c r="E215" s="223"/>
      <c r="F215" s="224"/>
      <c r="G215" s="224"/>
      <c r="H215" s="224"/>
      <c r="I215" s="181"/>
      <c r="J215" s="181"/>
    </row>
    <row r="216" spans="2:10">
      <c r="B216" s="181"/>
      <c r="C216" s="181"/>
      <c r="D216" s="181"/>
      <c r="E216" s="181"/>
      <c r="F216" s="181"/>
      <c r="G216" s="181"/>
      <c r="H216" s="181"/>
      <c r="I216" s="181"/>
      <c r="J216" s="181"/>
    </row>
    <row r="217" spans="2:10">
      <c r="B217" s="181"/>
      <c r="C217" s="181"/>
      <c r="D217" s="181"/>
      <c r="E217" s="181"/>
      <c r="F217" s="181"/>
      <c r="G217" s="181"/>
      <c r="H217" s="181"/>
      <c r="I217" s="181"/>
      <c r="J217" s="181"/>
    </row>
    <row r="218" spans="2:10">
      <c r="B218" s="181"/>
      <c r="C218" s="181"/>
      <c r="D218" s="222"/>
      <c r="E218" s="223"/>
      <c r="F218" s="224"/>
      <c r="G218" s="224"/>
      <c r="H218" s="224"/>
      <c r="I218" s="181"/>
      <c r="J218" s="181"/>
    </row>
    <row r="219" spans="2:10">
      <c r="B219" s="181"/>
      <c r="C219" s="181"/>
      <c r="D219" s="222"/>
      <c r="E219" s="223"/>
      <c r="F219" s="224"/>
      <c r="G219" s="224"/>
      <c r="H219" s="224"/>
      <c r="I219" s="181"/>
      <c r="J219" s="181"/>
    </row>
    <row r="220" spans="2:10">
      <c r="B220" s="181"/>
      <c r="C220" s="181"/>
      <c r="D220" s="222"/>
      <c r="E220" s="223"/>
      <c r="F220" s="224"/>
      <c r="G220" s="224"/>
      <c r="H220" s="224"/>
      <c r="I220" s="181"/>
      <c r="J220" s="181"/>
    </row>
    <row r="221" spans="2:10">
      <c r="B221" s="181"/>
      <c r="C221" s="181"/>
      <c r="D221" s="222"/>
      <c r="E221" s="223"/>
      <c r="F221" s="224"/>
      <c r="G221" s="224"/>
      <c r="H221" s="224"/>
      <c r="I221" s="181"/>
      <c r="J221" s="181"/>
    </row>
    <row r="222" spans="2:10">
      <c r="B222" s="181"/>
      <c r="C222" s="181"/>
      <c r="D222" s="222"/>
      <c r="E222" s="223"/>
      <c r="F222" s="224"/>
      <c r="G222" s="224"/>
      <c r="H222" s="224"/>
      <c r="I222" s="181"/>
      <c r="J222" s="181"/>
    </row>
    <row r="223" spans="2:10">
      <c r="B223" s="181"/>
      <c r="C223" s="181"/>
      <c r="D223" s="222"/>
      <c r="E223" s="223"/>
      <c r="F223" s="224"/>
      <c r="G223" s="224"/>
      <c r="H223" s="224"/>
      <c r="I223" s="181"/>
      <c r="J223" s="181"/>
    </row>
    <row r="224" spans="2:10">
      <c r="B224" s="181"/>
      <c r="C224" s="181"/>
      <c r="D224" s="222"/>
      <c r="E224" s="223"/>
      <c r="F224" s="224"/>
      <c r="G224" s="224"/>
      <c r="H224" s="224"/>
      <c r="I224" s="181"/>
      <c r="J224" s="181"/>
    </row>
    <row r="225" spans="2:10">
      <c r="B225" s="181"/>
      <c r="C225" s="181"/>
      <c r="D225" s="222"/>
      <c r="E225" s="223"/>
      <c r="F225" s="224"/>
      <c r="G225" s="224"/>
      <c r="H225" s="224"/>
      <c r="I225" s="181"/>
      <c r="J225" s="181"/>
    </row>
    <row r="226" spans="2:10">
      <c r="B226" s="181"/>
      <c r="C226" s="181"/>
      <c r="D226" s="222"/>
      <c r="E226" s="223"/>
      <c r="F226" s="224"/>
      <c r="G226" s="224"/>
      <c r="H226" s="224"/>
      <c r="I226" s="181"/>
      <c r="J226" s="181"/>
    </row>
    <row r="227" spans="2:10">
      <c r="B227" s="181"/>
      <c r="C227" s="181"/>
      <c r="D227" s="222"/>
      <c r="E227" s="223"/>
      <c r="F227" s="224"/>
      <c r="G227" s="224"/>
      <c r="H227" s="224"/>
      <c r="I227" s="181"/>
      <c r="J227" s="181"/>
    </row>
    <row r="228" spans="2:10">
      <c r="B228" s="181"/>
      <c r="C228" s="181"/>
      <c r="D228" s="222"/>
      <c r="E228" s="223"/>
      <c r="F228" s="224"/>
      <c r="G228" s="224"/>
      <c r="H228" s="224"/>
      <c r="I228" s="181"/>
      <c r="J228" s="181"/>
    </row>
    <row r="229" spans="2:10">
      <c r="B229" s="181"/>
      <c r="C229" s="181"/>
      <c r="D229" s="222"/>
      <c r="E229" s="223"/>
      <c r="F229" s="224"/>
      <c r="G229" s="224"/>
      <c r="H229" s="224"/>
      <c r="I229" s="181"/>
      <c r="J229" s="181"/>
    </row>
    <row r="230" spans="2:10">
      <c r="B230" s="181"/>
      <c r="C230" s="181"/>
      <c r="D230" s="222"/>
      <c r="E230" s="223"/>
      <c r="F230" s="224"/>
      <c r="G230" s="224"/>
      <c r="H230" s="224"/>
      <c r="I230" s="181"/>
      <c r="J230" s="181"/>
    </row>
    <row r="231" spans="2:10">
      <c r="B231" s="181"/>
      <c r="C231" s="181"/>
      <c r="D231" s="222"/>
      <c r="E231" s="223"/>
      <c r="F231" s="224"/>
      <c r="G231" s="224"/>
      <c r="H231" s="224"/>
      <c r="I231" s="181"/>
      <c r="J231" s="181"/>
    </row>
    <row r="232" spans="2:10">
      <c r="B232" s="181"/>
      <c r="C232" s="181"/>
      <c r="D232" s="222"/>
      <c r="E232" s="223"/>
      <c r="F232" s="224"/>
      <c r="G232" s="224"/>
      <c r="H232" s="224"/>
      <c r="I232" s="181"/>
      <c r="J232" s="181"/>
    </row>
    <row r="233" spans="2:10">
      <c r="B233" s="181"/>
      <c r="C233" s="181"/>
      <c r="D233" s="222"/>
      <c r="E233" s="223"/>
      <c r="F233" s="224"/>
      <c r="G233" s="224"/>
      <c r="H233" s="224"/>
      <c r="I233" s="181"/>
      <c r="J233" s="181"/>
    </row>
    <row r="234" spans="2:10">
      <c r="B234" s="181"/>
      <c r="C234" s="181"/>
      <c r="D234" s="222"/>
      <c r="E234" s="223"/>
      <c r="F234" s="224"/>
      <c r="G234" s="224"/>
      <c r="H234" s="224"/>
      <c r="I234" s="181"/>
      <c r="J234" s="181"/>
    </row>
    <row r="235" spans="2:10">
      <c r="B235" s="181"/>
      <c r="C235" s="181"/>
      <c r="D235" s="222"/>
      <c r="E235" s="223"/>
      <c r="F235" s="224"/>
      <c r="G235" s="224"/>
      <c r="H235" s="224"/>
      <c r="I235" s="181"/>
      <c r="J235" s="181"/>
    </row>
    <row r="236" spans="2:10">
      <c r="B236" s="181"/>
      <c r="C236" s="181"/>
      <c r="D236" s="222"/>
      <c r="E236" s="223"/>
      <c r="F236" s="224"/>
      <c r="G236" s="224"/>
      <c r="H236" s="224"/>
      <c r="I236" s="181"/>
      <c r="J236" s="181"/>
    </row>
    <row r="237" spans="2:10">
      <c r="B237" s="181"/>
      <c r="C237" s="181"/>
      <c r="D237" s="222"/>
      <c r="E237" s="223"/>
      <c r="F237" s="224"/>
      <c r="G237" s="224"/>
      <c r="H237" s="224"/>
      <c r="I237" s="181"/>
      <c r="J237" s="181"/>
    </row>
    <row r="238" spans="2:10">
      <c r="B238" s="181"/>
      <c r="C238" s="181"/>
      <c r="D238" s="222"/>
      <c r="E238" s="223"/>
      <c r="F238" s="224"/>
      <c r="G238" s="224"/>
      <c r="H238" s="224"/>
      <c r="I238" s="181"/>
      <c r="J238" s="181"/>
    </row>
    <row r="239" spans="2:10">
      <c r="B239" s="181"/>
      <c r="C239" s="181"/>
      <c r="D239" s="222"/>
      <c r="E239" s="223"/>
      <c r="F239" s="224"/>
      <c r="G239" s="224"/>
      <c r="H239" s="224"/>
      <c r="I239" s="181"/>
      <c r="J239" s="181"/>
    </row>
    <row r="240" spans="2:10">
      <c r="B240" s="181"/>
      <c r="C240" s="181"/>
      <c r="D240" s="222"/>
      <c r="E240" s="223"/>
      <c r="F240" s="224"/>
      <c r="G240" s="224"/>
      <c r="H240" s="224"/>
      <c r="I240" s="181"/>
      <c r="J240" s="181"/>
    </row>
    <row r="241" spans="2:10">
      <c r="B241" s="181"/>
      <c r="C241" s="181"/>
      <c r="D241" s="222"/>
      <c r="E241" s="223"/>
      <c r="F241" s="224"/>
      <c r="G241" s="224"/>
      <c r="H241" s="224"/>
      <c r="I241" s="181"/>
      <c r="J241" s="181"/>
    </row>
    <row r="242" spans="2:10">
      <c r="B242" s="181"/>
      <c r="C242" s="181"/>
      <c r="D242" s="222"/>
      <c r="E242" s="223"/>
      <c r="F242" s="224"/>
      <c r="G242" s="224"/>
      <c r="H242" s="224"/>
      <c r="I242" s="181"/>
      <c r="J242" s="181"/>
    </row>
    <row r="243" spans="2:10">
      <c r="B243" s="181"/>
      <c r="C243" s="181"/>
      <c r="D243" s="222"/>
      <c r="E243" s="223"/>
      <c r="F243" s="224"/>
      <c r="G243" s="224"/>
      <c r="H243" s="224"/>
      <c r="I243" s="181"/>
      <c r="J243" s="181"/>
    </row>
    <row r="244" spans="2:10">
      <c r="B244" s="181"/>
      <c r="C244" s="181"/>
      <c r="D244" s="222"/>
      <c r="E244" s="223"/>
      <c r="F244" s="224"/>
      <c r="G244" s="224"/>
      <c r="H244" s="224"/>
      <c r="I244" s="181"/>
      <c r="J244" s="181"/>
    </row>
    <row r="245" spans="2:10">
      <c r="B245" s="181"/>
      <c r="C245" s="181"/>
      <c r="D245" s="222"/>
      <c r="E245" s="223"/>
      <c r="F245" s="224"/>
      <c r="G245" s="224"/>
      <c r="H245" s="224"/>
      <c r="I245" s="181"/>
      <c r="J245" s="181"/>
    </row>
    <row r="246" spans="2:10">
      <c r="B246" s="181"/>
      <c r="C246" s="181"/>
      <c r="D246" s="222"/>
      <c r="E246" s="223"/>
      <c r="F246" s="224"/>
      <c r="G246" s="224"/>
      <c r="H246" s="224"/>
      <c r="I246" s="181"/>
      <c r="J246" s="181"/>
    </row>
    <row r="247" spans="2:10">
      <c r="B247" s="181"/>
      <c r="C247" s="181"/>
      <c r="D247" s="222"/>
      <c r="E247" s="223"/>
      <c r="F247" s="224"/>
      <c r="G247" s="224"/>
      <c r="H247" s="224"/>
      <c r="I247" s="181"/>
      <c r="J247" s="181"/>
    </row>
    <row r="248" spans="2:10">
      <c r="B248" s="181"/>
      <c r="C248" s="181"/>
      <c r="D248" s="222"/>
      <c r="E248" s="223"/>
      <c r="F248" s="224"/>
      <c r="G248" s="224"/>
      <c r="H248" s="224"/>
      <c r="I248" s="181"/>
      <c r="J248" s="181"/>
    </row>
    <row r="249" spans="2:10">
      <c r="B249" s="181"/>
      <c r="C249" s="181"/>
      <c r="D249" s="181"/>
      <c r="E249" s="181"/>
      <c r="F249" s="181"/>
      <c r="G249" s="181"/>
      <c r="H249" s="181"/>
      <c r="I249" s="181"/>
      <c r="J249" s="181"/>
    </row>
    <row r="250" spans="2:10">
      <c r="B250" s="181"/>
      <c r="C250" s="181"/>
      <c r="D250" s="181"/>
      <c r="E250" s="181"/>
      <c r="F250" s="181"/>
      <c r="G250" s="181"/>
      <c r="H250" s="181"/>
      <c r="I250" s="181"/>
      <c r="J250" s="181"/>
    </row>
    <row r="251" spans="2:10">
      <c r="B251" s="181"/>
      <c r="C251" s="181"/>
      <c r="D251" s="181"/>
      <c r="E251" s="181"/>
      <c r="F251" s="181"/>
      <c r="G251" s="181"/>
      <c r="H251" s="181"/>
      <c r="I251" s="181"/>
      <c r="J251" s="181"/>
    </row>
    <row r="252" spans="2:10">
      <c r="B252" s="181"/>
      <c r="C252" s="181"/>
      <c r="D252" s="181"/>
      <c r="E252" s="181"/>
      <c r="F252" s="181"/>
      <c r="G252" s="181"/>
      <c r="H252" s="181"/>
      <c r="I252" s="181"/>
      <c r="J252" s="181"/>
    </row>
  </sheetData>
  <mergeCells count="17">
    <mergeCell ref="I2:I6"/>
    <mergeCell ref="B71:F71"/>
    <mergeCell ref="B72:G72"/>
    <mergeCell ref="B73:C73"/>
    <mergeCell ref="B74:C74"/>
    <mergeCell ref="B2:F2"/>
    <mergeCell ref="B1:F1"/>
    <mergeCell ref="B31:G31"/>
    <mergeCell ref="B62:G62"/>
    <mergeCell ref="B124:F125"/>
    <mergeCell ref="B75:C75"/>
    <mergeCell ref="B76:C76"/>
    <mergeCell ref="B77:C77"/>
    <mergeCell ref="B78:C78"/>
    <mergeCell ref="B79:F79"/>
    <mergeCell ref="B120:E120"/>
    <mergeCell ref="B81:G81"/>
  </mergeCells>
  <hyperlinks>
    <hyperlink ref="J2" location="'$Operativo'!C1" display="Nucleación" xr:uid="{00000000-0004-0000-0600-000000000000}"/>
    <hyperlink ref="J3" location="'$Operativo'!C53" display="Cerramientos" xr:uid="{00000000-0004-0000-0600-000001000000}"/>
    <hyperlink ref="J4" location="'$Operativo'!C84" display="Talleres" xr:uid="{00000000-0004-0000-0600-000002000000}"/>
    <hyperlink ref="J5" location="'$Operativo'!C81" display="Enriquecimientos" xr:uid="{00000000-0004-0000-0600-000003000000}"/>
    <hyperlink ref="J6" location="'$Operativo'!C124" display="Cerva viva mixta" xr:uid="{D3A06443-D954-4ACE-B989-2E12E9290C7D}"/>
  </hyperlink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49"/>
  <sheetViews>
    <sheetView workbookViewId="0">
      <selection activeCell="I11" sqref="I11"/>
    </sheetView>
  </sheetViews>
  <sheetFormatPr defaultColWidth="11.42578125" defaultRowHeight="14.45"/>
  <cols>
    <col min="1" max="1" width="6.42578125" customWidth="1"/>
    <col min="2" max="2" width="29.5703125" customWidth="1"/>
    <col min="3" max="6" width="21.140625" customWidth="1"/>
    <col min="7" max="7" width="19.85546875" customWidth="1"/>
    <col min="8" max="8" width="7.5703125" customWidth="1"/>
    <col min="9" max="9" width="31" customWidth="1"/>
    <col min="10" max="10" width="19" customWidth="1"/>
  </cols>
  <sheetData>
    <row r="1" spans="2:10" s="28" customFormat="1" ht="72.75" customHeight="1" thickBot="1">
      <c r="B1" s="538" t="s">
        <v>325</v>
      </c>
      <c r="C1" s="539"/>
      <c r="D1" s="539"/>
      <c r="E1" s="539"/>
      <c r="F1" s="540"/>
    </row>
    <row r="2" spans="2:10" ht="17.45">
      <c r="B2" s="541" t="s">
        <v>182</v>
      </c>
      <c r="C2" s="542"/>
      <c r="D2" s="542"/>
      <c r="E2" s="542"/>
      <c r="F2" s="543"/>
      <c r="G2" s="28"/>
      <c r="H2" s="28"/>
      <c r="I2" s="151"/>
      <c r="J2" s="151"/>
    </row>
    <row r="3" spans="2:10" ht="15.75" customHeight="1">
      <c r="B3" s="121" t="s">
        <v>326</v>
      </c>
      <c r="C3" s="122"/>
      <c r="D3" s="122"/>
      <c r="E3" s="123"/>
      <c r="F3" s="124"/>
      <c r="G3" s="28"/>
      <c r="H3" s="28"/>
      <c r="I3" s="537" t="s">
        <v>327</v>
      </c>
      <c r="J3" s="383" t="s">
        <v>182</v>
      </c>
    </row>
    <row r="4" spans="2:10" ht="14.45" customHeight="1">
      <c r="B4" s="121" t="s">
        <v>313</v>
      </c>
      <c r="C4" s="122"/>
      <c r="D4" s="122"/>
      <c r="E4" s="123"/>
      <c r="F4" s="124"/>
      <c r="G4" s="28"/>
      <c r="H4" s="28"/>
      <c r="I4" s="537"/>
      <c r="J4" s="384" t="s">
        <v>184</v>
      </c>
    </row>
    <row r="5" spans="2:10">
      <c r="B5" s="112" t="s">
        <v>200</v>
      </c>
      <c r="C5" s="110" t="s">
        <v>201</v>
      </c>
      <c r="D5" s="113">
        <v>2</v>
      </c>
      <c r="E5" s="114">
        <v>51722</v>
      </c>
      <c r="F5" s="115">
        <f>D5*E5</f>
        <v>103444</v>
      </c>
      <c r="G5" s="28"/>
      <c r="H5" s="28"/>
      <c r="I5" s="537"/>
      <c r="J5" s="384" t="s">
        <v>191</v>
      </c>
    </row>
    <row r="6" spans="2:10">
      <c r="B6" s="112" t="s">
        <v>204</v>
      </c>
      <c r="C6" s="110" t="s">
        <v>201</v>
      </c>
      <c r="D6" s="113">
        <v>6</v>
      </c>
      <c r="E6" s="114">
        <v>51722</v>
      </c>
      <c r="F6" s="115">
        <f>D6*E6</f>
        <v>310332</v>
      </c>
      <c r="G6" s="28"/>
      <c r="H6" s="28"/>
      <c r="I6" s="151"/>
      <c r="J6" s="151"/>
    </row>
    <row r="7" spans="2:10">
      <c r="B7" s="112" t="s">
        <v>314</v>
      </c>
      <c r="C7" s="110" t="s">
        <v>201</v>
      </c>
      <c r="D7" s="113">
        <v>2</v>
      </c>
      <c r="E7" s="114">
        <v>51722</v>
      </c>
      <c r="F7" s="115">
        <f>D7*E7</f>
        <v>103444</v>
      </c>
      <c r="G7" s="28"/>
      <c r="H7" s="28"/>
      <c r="I7" s="28"/>
      <c r="J7" s="28"/>
    </row>
    <row r="8" spans="2:10">
      <c r="B8" s="116" t="s">
        <v>203</v>
      </c>
      <c r="C8" s="110" t="s">
        <v>201</v>
      </c>
      <c r="D8" s="113">
        <v>3</v>
      </c>
      <c r="E8" s="114">
        <v>51722</v>
      </c>
      <c r="F8" s="115">
        <f>D8*E8</f>
        <v>155166</v>
      </c>
      <c r="G8" s="28"/>
      <c r="H8" s="28"/>
      <c r="I8" s="28"/>
      <c r="J8" s="28"/>
    </row>
    <row r="9" spans="2:10">
      <c r="B9" s="112" t="s">
        <v>315</v>
      </c>
      <c r="C9" s="110" t="s">
        <v>201</v>
      </c>
      <c r="D9" s="113">
        <v>3</v>
      </c>
      <c r="E9" s="114">
        <v>51722</v>
      </c>
      <c r="F9" s="115">
        <f>D9*E9</f>
        <v>155166</v>
      </c>
      <c r="G9" s="28"/>
      <c r="H9" s="28"/>
      <c r="I9" s="28"/>
      <c r="J9" s="28"/>
    </row>
    <row r="10" spans="2:10">
      <c r="B10" s="125" t="s">
        <v>237</v>
      </c>
      <c r="C10" s="126"/>
      <c r="D10" s="127">
        <f>SUM(D5:D9)</f>
        <v>16</v>
      </c>
      <c r="E10" s="128"/>
      <c r="F10" s="129">
        <f>SUM(F5:F9)</f>
        <v>827552</v>
      </c>
      <c r="G10" s="28"/>
      <c r="H10" s="28"/>
      <c r="I10" s="28"/>
      <c r="J10" s="28"/>
    </row>
    <row r="11" spans="2:10">
      <c r="B11" s="125" t="s">
        <v>316</v>
      </c>
      <c r="C11" s="126"/>
      <c r="D11" s="127"/>
      <c r="E11" s="130"/>
      <c r="F11" s="131"/>
      <c r="G11" s="28"/>
      <c r="H11" s="28"/>
      <c r="I11" s="28"/>
      <c r="J11" s="28"/>
    </row>
    <row r="12" spans="2:10">
      <c r="B12" s="112" t="s">
        <v>308</v>
      </c>
      <c r="C12" s="110" t="s">
        <v>164</v>
      </c>
      <c r="D12" s="113">
        <v>80</v>
      </c>
      <c r="E12" s="117">
        <v>2500</v>
      </c>
      <c r="F12" s="111">
        <f>D12*E12</f>
        <v>200000</v>
      </c>
      <c r="G12" s="28"/>
      <c r="H12" s="28"/>
      <c r="I12" s="28"/>
      <c r="J12" s="28"/>
    </row>
    <row r="13" spans="2:10">
      <c r="B13" s="112" t="s">
        <v>328</v>
      </c>
      <c r="C13" s="110" t="s">
        <v>213</v>
      </c>
      <c r="D13" s="113">
        <v>2</v>
      </c>
      <c r="E13" s="117">
        <v>40000</v>
      </c>
      <c r="F13" s="115">
        <f>D13*E13</f>
        <v>80000</v>
      </c>
      <c r="G13" s="28"/>
      <c r="H13" s="28"/>
      <c r="I13" s="28"/>
      <c r="J13" s="28"/>
    </row>
    <row r="14" spans="2:10">
      <c r="B14" s="112" t="s">
        <v>210</v>
      </c>
      <c r="C14" s="110" t="s">
        <v>211</v>
      </c>
      <c r="D14" s="113">
        <v>16</v>
      </c>
      <c r="E14" s="117">
        <v>4500</v>
      </c>
      <c r="F14" s="115">
        <v>72000</v>
      </c>
      <c r="G14" s="28"/>
      <c r="H14" s="28"/>
      <c r="I14" s="28"/>
      <c r="J14" s="28"/>
    </row>
    <row r="15" spans="2:10">
      <c r="B15" s="125" t="s">
        <v>214</v>
      </c>
      <c r="C15" s="126"/>
      <c r="D15" s="127"/>
      <c r="E15" s="130"/>
      <c r="F15" s="129">
        <f>SUM(F12:F14)</f>
        <v>352000</v>
      </c>
      <c r="G15" s="28"/>
      <c r="H15" s="28"/>
      <c r="I15" s="28"/>
      <c r="J15" s="28"/>
    </row>
    <row r="16" spans="2:10">
      <c r="B16" s="125" t="s">
        <v>318</v>
      </c>
      <c r="C16" s="126"/>
      <c r="D16" s="127"/>
      <c r="E16" s="130"/>
      <c r="F16" s="129">
        <f>F10+F15</f>
        <v>1179552</v>
      </c>
      <c r="G16" s="28"/>
      <c r="H16" s="28"/>
      <c r="I16" s="28"/>
      <c r="J16" s="28"/>
    </row>
    <row r="17" spans="2:7">
      <c r="B17" s="125" t="s">
        <v>329</v>
      </c>
      <c r="C17" s="126"/>
      <c r="D17" s="127"/>
      <c r="E17" s="130"/>
      <c r="F17" s="131"/>
      <c r="G17" s="28"/>
    </row>
    <row r="18" spans="2:7">
      <c r="B18" s="112" t="s">
        <v>217</v>
      </c>
      <c r="C18" s="110"/>
      <c r="D18" s="113"/>
      <c r="E18" s="117"/>
      <c r="F18" s="111"/>
      <c r="G18" s="28"/>
    </row>
    <row r="19" spans="2:7">
      <c r="B19" s="112" t="s">
        <v>320</v>
      </c>
      <c r="C19" s="110" t="s">
        <v>166</v>
      </c>
      <c r="D19" s="113">
        <v>1</v>
      </c>
      <c r="E19" s="117">
        <v>450000</v>
      </c>
      <c r="F19" s="115">
        <f>D19*E19</f>
        <v>450000</v>
      </c>
      <c r="G19" s="28"/>
    </row>
    <row r="20" spans="2:7">
      <c r="B20" s="112" t="s">
        <v>219</v>
      </c>
      <c r="C20" s="110" t="s">
        <v>209</v>
      </c>
      <c r="D20" s="118">
        <v>0.2</v>
      </c>
      <c r="E20" s="119"/>
      <c r="F20" s="115">
        <f>F16*D20</f>
        <v>235910.40000000002</v>
      </c>
      <c r="G20" s="28"/>
    </row>
    <row r="21" spans="2:7" ht="42">
      <c r="B21" s="120" t="s">
        <v>220</v>
      </c>
      <c r="C21" s="110" t="s">
        <v>209</v>
      </c>
      <c r="D21" s="118">
        <v>0.05</v>
      </c>
      <c r="E21" s="119"/>
      <c r="F21" s="111">
        <f>F10*D21</f>
        <v>41377.600000000006</v>
      </c>
      <c r="G21" s="28"/>
    </row>
    <row r="22" spans="2:7">
      <c r="B22" s="125" t="s">
        <v>330</v>
      </c>
      <c r="C22" s="126"/>
      <c r="D22" s="127"/>
      <c r="E22" s="130"/>
      <c r="F22" s="129">
        <f>SUM(F19:F21)</f>
        <v>727288</v>
      </c>
      <c r="G22" s="28"/>
    </row>
    <row r="23" spans="2:7">
      <c r="B23" s="125" t="s">
        <v>331</v>
      </c>
      <c r="C23" s="126"/>
      <c r="D23" s="127"/>
      <c r="E23" s="130"/>
      <c r="F23" s="129">
        <f>F16+F22</f>
        <v>1906840</v>
      </c>
      <c r="G23" s="28"/>
    </row>
    <row r="24" spans="2:7" ht="15" thickBot="1">
      <c r="B24" s="132" t="s">
        <v>323</v>
      </c>
      <c r="C24" s="133"/>
      <c r="D24" s="134"/>
      <c r="E24" s="135"/>
      <c r="F24" s="136">
        <f>F2+F23</f>
        <v>1906840</v>
      </c>
      <c r="G24" s="28"/>
    </row>
    <row r="26" spans="2:7" ht="15" thickBot="1">
      <c r="B26" s="28"/>
      <c r="C26" s="28"/>
      <c r="D26" s="28"/>
      <c r="E26" s="28"/>
      <c r="F26" s="28"/>
      <c r="G26" s="28"/>
    </row>
    <row r="27" spans="2:7" ht="15" thickBot="1">
      <c r="B27" s="512" t="s">
        <v>184</v>
      </c>
      <c r="C27" s="513"/>
      <c r="D27" s="513"/>
      <c r="E27" s="513"/>
      <c r="F27" s="513"/>
      <c r="G27" s="514"/>
    </row>
    <row r="28" spans="2:7">
      <c r="B28" s="225" t="s">
        <v>223</v>
      </c>
      <c r="C28" s="226" t="s">
        <v>224</v>
      </c>
      <c r="D28" s="226" t="s">
        <v>225</v>
      </c>
      <c r="E28" s="226" t="s">
        <v>226</v>
      </c>
      <c r="F28" s="226" t="s">
        <v>227</v>
      </c>
      <c r="G28" s="227" t="s">
        <v>209</v>
      </c>
    </row>
    <row r="29" spans="2:7">
      <c r="B29" s="228" t="s">
        <v>228</v>
      </c>
      <c r="C29" s="229"/>
      <c r="D29" s="229"/>
      <c r="E29" s="229"/>
      <c r="F29" s="229"/>
      <c r="G29" s="230"/>
    </row>
    <row r="30" spans="2:7">
      <c r="B30" s="228" t="s">
        <v>229</v>
      </c>
      <c r="C30" s="231"/>
      <c r="D30" s="231"/>
      <c r="E30" s="231"/>
      <c r="F30" s="231"/>
      <c r="G30" s="232"/>
    </row>
    <row r="31" spans="2:7">
      <c r="B31" s="233" t="s">
        <v>230</v>
      </c>
      <c r="C31" s="234">
        <v>1</v>
      </c>
      <c r="D31" s="234" t="s">
        <v>231</v>
      </c>
      <c r="E31" s="234">
        <v>51722</v>
      </c>
      <c r="F31" s="234">
        <f t="shared" ref="F31:F35" si="0">ROUND(C31*E31,0)</f>
        <v>51722</v>
      </c>
      <c r="G31" s="235"/>
    </row>
    <row r="32" spans="2:7">
      <c r="B32" s="233" t="s">
        <v>232</v>
      </c>
      <c r="C32" s="234">
        <v>3</v>
      </c>
      <c r="D32" s="234" t="s">
        <v>231</v>
      </c>
      <c r="E32" s="234">
        <f>E31</f>
        <v>51722</v>
      </c>
      <c r="F32" s="234">
        <f t="shared" si="0"/>
        <v>155166</v>
      </c>
      <c r="G32" s="235"/>
    </row>
    <row r="33" spans="2:7">
      <c r="B33" s="233" t="s">
        <v>233</v>
      </c>
      <c r="C33" s="234">
        <v>2</v>
      </c>
      <c r="D33" s="234" t="s">
        <v>231</v>
      </c>
      <c r="E33" s="234">
        <f>E32</f>
        <v>51722</v>
      </c>
      <c r="F33" s="234">
        <f t="shared" si="0"/>
        <v>103444</v>
      </c>
      <c r="G33" s="235"/>
    </row>
    <row r="34" spans="2:7">
      <c r="B34" s="233" t="s">
        <v>234</v>
      </c>
      <c r="C34" s="234">
        <v>2</v>
      </c>
      <c r="D34" s="234" t="s">
        <v>231</v>
      </c>
      <c r="E34" s="234">
        <f>E33</f>
        <v>51722</v>
      </c>
      <c r="F34" s="234">
        <f t="shared" si="0"/>
        <v>103444</v>
      </c>
      <c r="G34" s="235"/>
    </row>
    <row r="35" spans="2:7">
      <c r="B35" s="233" t="s">
        <v>235</v>
      </c>
      <c r="C35" s="234">
        <v>1</v>
      </c>
      <c r="D35" s="234" t="s">
        <v>231</v>
      </c>
      <c r="E35" s="234">
        <f>E34</f>
        <v>51722</v>
      </c>
      <c r="F35" s="234">
        <f t="shared" si="0"/>
        <v>51722</v>
      </c>
      <c r="G35" s="235"/>
    </row>
    <row r="36" spans="2:7">
      <c r="B36" s="233" t="s">
        <v>236</v>
      </c>
      <c r="C36" s="234"/>
      <c r="D36" s="234"/>
      <c r="E36" s="234"/>
      <c r="F36" s="234"/>
      <c r="G36" s="235"/>
    </row>
    <row r="37" spans="2:7">
      <c r="B37" s="236" t="s">
        <v>237</v>
      </c>
      <c r="C37" s="237">
        <f>SUM(C31:C36)</f>
        <v>9</v>
      </c>
      <c r="D37" s="231"/>
      <c r="E37" s="238"/>
      <c r="F37" s="237">
        <f>SUM(F31:F36)</f>
        <v>465498</v>
      </c>
      <c r="G37" s="239"/>
    </row>
    <row r="38" spans="2:7">
      <c r="B38" s="233"/>
      <c r="C38" s="240"/>
      <c r="D38" s="240"/>
      <c r="E38" s="241"/>
      <c r="F38" s="234"/>
      <c r="G38" s="235"/>
    </row>
    <row r="39" spans="2:7">
      <c r="B39" s="236" t="s">
        <v>238</v>
      </c>
      <c r="C39" s="231"/>
      <c r="D39" s="231"/>
      <c r="E39" s="242"/>
      <c r="F39" s="231"/>
      <c r="G39" s="243"/>
    </row>
    <row r="40" spans="2:7">
      <c r="B40" s="244" t="s">
        <v>239</v>
      </c>
      <c r="C40" s="234">
        <v>100</v>
      </c>
      <c r="D40" s="234" t="s">
        <v>240</v>
      </c>
      <c r="E40" s="234">
        <f>13000*B56</f>
        <v>13209.3</v>
      </c>
      <c r="F40" s="234">
        <f t="shared" ref="F40:F46" si="1">ROUND(C40*E40,0)</f>
        <v>1320930</v>
      </c>
      <c r="G40" s="235"/>
    </row>
    <row r="41" spans="2:7">
      <c r="B41" s="244" t="s">
        <v>241</v>
      </c>
      <c r="C41" s="234">
        <v>4</v>
      </c>
      <c r="D41" s="234" t="s">
        <v>242</v>
      </c>
      <c r="E41" s="234">
        <f>134961*B56</f>
        <v>137133.87210000001</v>
      </c>
      <c r="F41" s="234">
        <f t="shared" si="1"/>
        <v>548535</v>
      </c>
      <c r="G41" s="235"/>
    </row>
    <row r="42" spans="2:7">
      <c r="B42" s="244" t="s">
        <v>243</v>
      </c>
      <c r="C42" s="234"/>
      <c r="D42" s="234"/>
      <c r="E42" s="234"/>
      <c r="F42" s="234"/>
      <c r="G42" s="235"/>
    </row>
    <row r="43" spans="2:7">
      <c r="B43" s="244" t="s">
        <v>244</v>
      </c>
      <c r="C43" s="234"/>
      <c r="D43" s="234"/>
      <c r="E43" s="234"/>
      <c r="F43" s="234"/>
      <c r="G43" s="235"/>
    </row>
    <row r="44" spans="2:7">
      <c r="B44" s="244" t="s">
        <v>245</v>
      </c>
      <c r="C44" s="234"/>
      <c r="D44" s="234"/>
      <c r="E44" s="234"/>
      <c r="F44" s="234"/>
      <c r="G44" s="235"/>
    </row>
    <row r="45" spans="2:7">
      <c r="B45" s="244" t="s">
        <v>246</v>
      </c>
      <c r="C45" s="234">
        <v>3</v>
      </c>
      <c r="D45" s="234" t="s">
        <v>247</v>
      </c>
      <c r="E45" s="234">
        <f>9405*B56</f>
        <v>9556.4205000000002</v>
      </c>
      <c r="F45" s="234">
        <f t="shared" si="1"/>
        <v>28669</v>
      </c>
      <c r="G45" s="235"/>
    </row>
    <row r="46" spans="2:7">
      <c r="B46" s="244" t="s">
        <v>248</v>
      </c>
      <c r="C46" s="234">
        <v>1</v>
      </c>
      <c r="D46" s="234" t="s">
        <v>247</v>
      </c>
      <c r="E46" s="234">
        <f>5225*B56</f>
        <v>5309.1225000000004</v>
      </c>
      <c r="F46" s="234">
        <f t="shared" si="1"/>
        <v>5309</v>
      </c>
      <c r="G46" s="235"/>
    </row>
    <row r="47" spans="2:7">
      <c r="B47" s="245" t="s">
        <v>249</v>
      </c>
      <c r="C47" s="234"/>
      <c r="D47" s="234"/>
      <c r="E47" s="234"/>
      <c r="F47" s="246">
        <f>SUM(F40:F46)</f>
        <v>1903443</v>
      </c>
      <c r="G47" s="235"/>
    </row>
    <row r="48" spans="2:7">
      <c r="B48" s="236" t="s">
        <v>250</v>
      </c>
      <c r="C48" s="231"/>
      <c r="D48" s="231"/>
      <c r="E48" s="242"/>
      <c r="F48" s="231"/>
      <c r="G48" s="243"/>
    </row>
    <row r="49" spans="2:7">
      <c r="B49" s="233" t="s">
        <v>251</v>
      </c>
      <c r="C49" s="247">
        <v>0.05</v>
      </c>
      <c r="D49" s="234"/>
      <c r="E49" s="234"/>
      <c r="F49" s="234">
        <f>F37*C49</f>
        <v>23274.9</v>
      </c>
      <c r="G49" s="235"/>
    </row>
    <row r="50" spans="2:7">
      <c r="B50" s="233" t="s">
        <v>252</v>
      </c>
      <c r="C50" s="247">
        <v>0.3</v>
      </c>
      <c r="D50" s="234"/>
      <c r="E50" s="234"/>
      <c r="F50" s="234">
        <f>F47*C50</f>
        <v>571032.9</v>
      </c>
      <c r="G50" s="235"/>
    </row>
    <row r="51" spans="2:7">
      <c r="B51" s="248" t="s">
        <v>253</v>
      </c>
      <c r="C51" s="234"/>
      <c r="D51" s="234"/>
      <c r="E51" s="246"/>
      <c r="F51" s="246">
        <f>SUM(F49:F50)</f>
        <v>594307.80000000005</v>
      </c>
      <c r="G51" s="249"/>
    </row>
    <row r="52" spans="2:7">
      <c r="B52" s="236" t="s">
        <v>254</v>
      </c>
      <c r="C52" s="250"/>
      <c r="D52" s="250"/>
      <c r="E52" s="250"/>
      <c r="F52" s="251">
        <f>F51+F47+F37</f>
        <v>2963248.8</v>
      </c>
      <c r="G52" s="252"/>
    </row>
    <row r="53" spans="2:7">
      <c r="B53" s="248"/>
      <c r="C53" s="253"/>
      <c r="D53" s="253"/>
      <c r="E53" s="253"/>
      <c r="F53" s="254"/>
      <c r="G53" s="255"/>
    </row>
    <row r="54" spans="2:7">
      <c r="B54" s="248"/>
      <c r="C54" s="253"/>
      <c r="D54" s="253"/>
      <c r="E54" s="253"/>
      <c r="F54" s="254">
        <f>ROUND(F52/1000,0)</f>
        <v>2963</v>
      </c>
      <c r="G54" s="255" t="s">
        <v>255</v>
      </c>
    </row>
    <row r="55" spans="2:7">
      <c r="B55" s="256" t="s">
        <v>256</v>
      </c>
      <c r="C55" s="172"/>
      <c r="D55" s="172"/>
      <c r="E55" s="257"/>
      <c r="F55" s="258"/>
      <c r="G55" s="259"/>
    </row>
    <row r="56" spans="2:7" ht="15" thickBot="1">
      <c r="B56" s="260">
        <v>1.0161</v>
      </c>
      <c r="C56" s="261"/>
      <c r="D56" s="261"/>
      <c r="E56" s="262"/>
      <c r="F56" s="261"/>
      <c r="G56" s="263"/>
    </row>
    <row r="57" spans="2:7">
      <c r="B57" s="161"/>
      <c r="C57" s="181"/>
      <c r="D57" s="222"/>
      <c r="E57" s="223"/>
      <c r="F57" s="224"/>
      <c r="G57" s="224"/>
    </row>
    <row r="58" spans="2:7" ht="15" thickBot="1">
      <c r="B58" s="181"/>
      <c r="C58" s="181"/>
      <c r="D58" s="222"/>
      <c r="E58" s="223"/>
      <c r="F58" s="224"/>
      <c r="G58" s="224"/>
    </row>
    <row r="59" spans="2:7">
      <c r="B59" s="527" t="s">
        <v>191</v>
      </c>
      <c r="C59" s="528"/>
      <c r="D59" s="528"/>
      <c r="E59" s="528"/>
      <c r="F59" s="528"/>
      <c r="G59" s="529"/>
    </row>
    <row r="60" spans="2:7">
      <c r="B60" s="286" t="s">
        <v>195</v>
      </c>
      <c r="C60" s="287" t="s">
        <v>164</v>
      </c>
      <c r="D60" s="288" t="s">
        <v>105</v>
      </c>
      <c r="E60" s="289" t="s">
        <v>108</v>
      </c>
      <c r="F60" s="289" t="s">
        <v>269</v>
      </c>
      <c r="G60" s="290" t="s">
        <v>270</v>
      </c>
    </row>
    <row r="61" spans="2:7">
      <c r="B61" s="286" t="s">
        <v>228</v>
      </c>
      <c r="C61" s="287"/>
      <c r="D61" s="288"/>
      <c r="E61" s="288"/>
      <c r="F61" s="288"/>
      <c r="G61" s="291"/>
    </row>
    <row r="62" spans="2:7">
      <c r="B62" s="286" t="s">
        <v>271</v>
      </c>
      <c r="C62" s="287"/>
      <c r="D62" s="288"/>
      <c r="E62" s="288"/>
      <c r="F62" s="288"/>
      <c r="G62" s="291"/>
    </row>
    <row r="63" spans="2:7">
      <c r="B63" s="292" t="s">
        <v>272</v>
      </c>
      <c r="C63" s="293" t="s">
        <v>201</v>
      </c>
      <c r="D63" s="320">
        <v>4</v>
      </c>
      <c r="E63" s="294">
        <v>500000</v>
      </c>
      <c r="F63" s="294">
        <f>+D63*E63</f>
        <v>2000000</v>
      </c>
      <c r="G63" s="295">
        <f t="shared" ref="G63:G76" si="2">+F63*$D$12</f>
        <v>160000000</v>
      </c>
    </row>
    <row r="64" spans="2:7">
      <c r="B64" s="292" t="s">
        <v>273</v>
      </c>
      <c r="C64" s="293" t="s">
        <v>201</v>
      </c>
      <c r="D64" s="320">
        <v>4</v>
      </c>
      <c r="E64" s="294">
        <v>500000</v>
      </c>
      <c r="F64" s="294">
        <f t="shared" ref="F64:F76" si="3">+D64*E64</f>
        <v>2000000</v>
      </c>
      <c r="G64" s="295">
        <f t="shared" si="2"/>
        <v>160000000</v>
      </c>
    </row>
    <row r="65" spans="2:7">
      <c r="B65" s="292" t="s">
        <v>274</v>
      </c>
      <c r="C65" s="293" t="s">
        <v>201</v>
      </c>
      <c r="D65" s="320">
        <v>4</v>
      </c>
      <c r="E65" s="294">
        <v>500000</v>
      </c>
      <c r="F65" s="294">
        <f t="shared" si="3"/>
        <v>2000000</v>
      </c>
      <c r="G65" s="295">
        <f t="shared" si="2"/>
        <v>160000000</v>
      </c>
    </row>
    <row r="66" spans="2:7">
      <c r="B66" s="292" t="s">
        <v>275</v>
      </c>
      <c r="C66" s="293" t="s">
        <v>201</v>
      </c>
      <c r="D66" s="320">
        <v>4</v>
      </c>
      <c r="E66" s="294">
        <v>500000</v>
      </c>
      <c r="F66" s="294">
        <f t="shared" si="3"/>
        <v>2000000</v>
      </c>
      <c r="G66" s="295">
        <f t="shared" si="2"/>
        <v>160000000</v>
      </c>
    </row>
    <row r="67" spans="2:7">
      <c r="B67" s="292" t="s">
        <v>200</v>
      </c>
      <c r="C67" s="293" t="s">
        <v>201</v>
      </c>
      <c r="D67" s="320">
        <v>4</v>
      </c>
      <c r="E67" s="294">
        <v>500000</v>
      </c>
      <c r="F67" s="294">
        <f t="shared" si="3"/>
        <v>2000000</v>
      </c>
      <c r="G67" s="295">
        <f t="shared" si="2"/>
        <v>160000000</v>
      </c>
    </row>
    <row r="68" spans="2:7" ht="28.9">
      <c r="B68" s="292" t="s">
        <v>276</v>
      </c>
      <c r="C68" s="293" t="s">
        <v>201</v>
      </c>
      <c r="D68" s="320">
        <v>4</v>
      </c>
      <c r="E68" s="294">
        <v>500000</v>
      </c>
      <c r="F68" s="294">
        <f t="shared" si="3"/>
        <v>2000000</v>
      </c>
      <c r="G68" s="295">
        <f t="shared" si="2"/>
        <v>160000000</v>
      </c>
    </row>
    <row r="69" spans="2:7">
      <c r="B69" s="292" t="s">
        <v>277</v>
      </c>
      <c r="C69" s="293" t="s">
        <v>201</v>
      </c>
      <c r="D69" s="320">
        <v>4</v>
      </c>
      <c r="E69" s="294">
        <v>500000</v>
      </c>
      <c r="F69" s="294">
        <f t="shared" si="3"/>
        <v>2000000</v>
      </c>
      <c r="G69" s="295">
        <f t="shared" si="2"/>
        <v>160000000</v>
      </c>
    </row>
    <row r="70" spans="2:7">
      <c r="B70" s="292" t="s">
        <v>278</v>
      </c>
      <c r="C70" s="293" t="s">
        <v>201</v>
      </c>
      <c r="D70" s="320">
        <v>4</v>
      </c>
      <c r="E70" s="294">
        <v>500000</v>
      </c>
      <c r="F70" s="294">
        <f t="shared" si="3"/>
        <v>2000000</v>
      </c>
      <c r="G70" s="295">
        <f t="shared" si="2"/>
        <v>160000000</v>
      </c>
    </row>
    <row r="71" spans="2:7">
      <c r="B71" s="292" t="s">
        <v>279</v>
      </c>
      <c r="C71" s="293" t="s">
        <v>201</v>
      </c>
      <c r="D71" s="320">
        <v>4</v>
      </c>
      <c r="E71" s="294">
        <v>500000</v>
      </c>
      <c r="F71" s="294">
        <f t="shared" si="3"/>
        <v>2000000</v>
      </c>
      <c r="G71" s="295">
        <f t="shared" si="2"/>
        <v>160000000</v>
      </c>
    </row>
    <row r="72" spans="2:7">
      <c r="B72" s="292" t="s">
        <v>280</v>
      </c>
      <c r="C72" s="293" t="s">
        <v>201</v>
      </c>
      <c r="D72" s="320">
        <v>4</v>
      </c>
      <c r="E72" s="294">
        <v>500000</v>
      </c>
      <c r="F72" s="294">
        <f t="shared" si="3"/>
        <v>2000000</v>
      </c>
      <c r="G72" s="295">
        <f t="shared" si="2"/>
        <v>160000000</v>
      </c>
    </row>
    <row r="73" spans="2:7">
      <c r="B73" s="292" t="s">
        <v>281</v>
      </c>
      <c r="C73" s="293" t="s">
        <v>201</v>
      </c>
      <c r="D73" s="320">
        <v>4</v>
      </c>
      <c r="E73" s="294">
        <v>500000</v>
      </c>
      <c r="F73" s="294">
        <f t="shared" si="3"/>
        <v>2000000</v>
      </c>
      <c r="G73" s="295">
        <f t="shared" si="2"/>
        <v>160000000</v>
      </c>
    </row>
    <row r="74" spans="2:7">
      <c r="B74" s="292" t="s">
        <v>282</v>
      </c>
      <c r="C74" s="293" t="s">
        <v>201</v>
      </c>
      <c r="D74" s="320">
        <v>4</v>
      </c>
      <c r="E74" s="294">
        <v>500000</v>
      </c>
      <c r="F74" s="294">
        <f t="shared" si="3"/>
        <v>2000000</v>
      </c>
      <c r="G74" s="295">
        <f t="shared" si="2"/>
        <v>160000000</v>
      </c>
    </row>
    <row r="75" spans="2:7">
      <c r="B75" s="292" t="s">
        <v>283</v>
      </c>
      <c r="C75" s="293" t="s">
        <v>201</v>
      </c>
      <c r="D75" s="320">
        <v>4</v>
      </c>
      <c r="E75" s="294">
        <v>500000</v>
      </c>
      <c r="F75" s="294">
        <f t="shared" si="3"/>
        <v>2000000</v>
      </c>
      <c r="G75" s="295">
        <f t="shared" si="2"/>
        <v>160000000</v>
      </c>
    </row>
    <row r="76" spans="2:7">
      <c r="B76" s="292" t="s">
        <v>284</v>
      </c>
      <c r="C76" s="293" t="s">
        <v>201</v>
      </c>
      <c r="D76" s="320">
        <v>4</v>
      </c>
      <c r="E76" s="294">
        <v>500000</v>
      </c>
      <c r="F76" s="294">
        <f t="shared" si="3"/>
        <v>2000000</v>
      </c>
      <c r="G76" s="295">
        <f t="shared" si="2"/>
        <v>160000000</v>
      </c>
    </row>
    <row r="77" spans="2:7">
      <c r="B77" s="296" t="s">
        <v>285</v>
      </c>
      <c r="C77" s="297"/>
      <c r="D77" s="298">
        <f>SUM(D63:D76)</f>
        <v>56</v>
      </c>
      <c r="E77" s="299"/>
      <c r="F77" s="300">
        <f>SUM(F63:F76)</f>
        <v>28000000</v>
      </c>
      <c r="G77" s="301">
        <f>SUM(G63:G76)</f>
        <v>2240000000</v>
      </c>
    </row>
    <row r="78" spans="2:7">
      <c r="B78" s="302" t="s">
        <v>286</v>
      </c>
      <c r="C78" s="287"/>
      <c r="D78" s="288"/>
      <c r="E78" s="288"/>
      <c r="F78" s="288"/>
      <c r="G78" s="291"/>
    </row>
    <row r="79" spans="2:7">
      <c r="B79" s="292" t="s">
        <v>287</v>
      </c>
      <c r="C79" s="293" t="s">
        <v>288</v>
      </c>
      <c r="D79" s="303">
        <v>30</v>
      </c>
      <c r="E79" s="294">
        <v>2600</v>
      </c>
      <c r="F79" s="294">
        <f t="shared" ref="F79:F89" si="4">+D79*E79</f>
        <v>78000</v>
      </c>
      <c r="G79" s="295" t="e">
        <f>IF([1]MANTENIMIENTOS!$I$5="x",0,(F79*$D$12))</f>
        <v>#REF!</v>
      </c>
    </row>
    <row r="80" spans="2:7">
      <c r="B80" s="304" t="s">
        <v>289</v>
      </c>
      <c r="C80" s="293" t="s">
        <v>290</v>
      </c>
      <c r="D80" s="303">
        <v>1</v>
      </c>
      <c r="E80" s="294">
        <v>20000</v>
      </c>
      <c r="F80" s="294">
        <f>+D80*E80</f>
        <v>20000</v>
      </c>
      <c r="G80" s="295">
        <f>+F80*$D$12</f>
        <v>1600000</v>
      </c>
    </row>
    <row r="81" spans="2:7" ht="28.9">
      <c r="B81" s="292" t="s">
        <v>291</v>
      </c>
      <c r="C81" s="293" t="s">
        <v>290</v>
      </c>
      <c r="D81" s="303">
        <v>1</v>
      </c>
      <c r="E81" s="294">
        <v>28000</v>
      </c>
      <c r="F81" s="294">
        <f t="shared" si="4"/>
        <v>28000</v>
      </c>
      <c r="G81" s="295">
        <f t="shared" ref="G81:G89" si="5">+F81*$D$12</f>
        <v>2240000</v>
      </c>
    </row>
    <row r="82" spans="2:7">
      <c r="B82" s="304" t="s">
        <v>292</v>
      </c>
      <c r="C82" s="162" t="s">
        <v>293</v>
      </c>
      <c r="D82" s="303">
        <v>1</v>
      </c>
      <c r="E82" s="294">
        <v>45000</v>
      </c>
      <c r="F82" s="294">
        <f t="shared" si="4"/>
        <v>45000</v>
      </c>
      <c r="G82" s="295">
        <f t="shared" si="5"/>
        <v>3600000</v>
      </c>
    </row>
    <row r="83" spans="2:7">
      <c r="B83" s="292"/>
      <c r="C83" s="293"/>
      <c r="D83" s="303">
        <f>+K66</f>
        <v>0</v>
      </c>
      <c r="E83" s="294">
        <f t="shared" ref="D83:E89" si="6">+L66</f>
        <v>0</v>
      </c>
      <c r="F83" s="294">
        <f t="shared" si="4"/>
        <v>0</v>
      </c>
      <c r="G83" s="295">
        <f t="shared" si="5"/>
        <v>0</v>
      </c>
    </row>
    <row r="84" spans="2:7">
      <c r="B84" s="305">
        <f t="shared" ref="B84:B89" si="7">+J67</f>
        <v>0</v>
      </c>
      <c r="C84" s="293" t="str">
        <f t="shared" ref="C84:C85" si="8">+IF(B84&gt;0,"Kgr.","")</f>
        <v/>
      </c>
      <c r="D84" s="303">
        <v>0</v>
      </c>
      <c r="E84" s="294">
        <f t="shared" si="6"/>
        <v>0</v>
      </c>
      <c r="F84" s="294">
        <f t="shared" si="4"/>
        <v>0</v>
      </c>
      <c r="G84" s="295">
        <f t="shared" si="5"/>
        <v>0</v>
      </c>
    </row>
    <row r="85" spans="2:7">
      <c r="B85" s="305">
        <f t="shared" si="7"/>
        <v>0</v>
      </c>
      <c r="C85" s="293" t="str">
        <f t="shared" si="8"/>
        <v/>
      </c>
      <c r="D85" s="303">
        <f>+K68</f>
        <v>0</v>
      </c>
      <c r="E85" s="294">
        <f t="shared" si="6"/>
        <v>0</v>
      </c>
      <c r="F85" s="294">
        <f t="shared" si="4"/>
        <v>0</v>
      </c>
      <c r="G85" s="295">
        <f t="shared" si="5"/>
        <v>0</v>
      </c>
    </row>
    <row r="86" spans="2:7">
      <c r="B86" s="306">
        <f t="shared" si="7"/>
        <v>0</v>
      </c>
      <c r="C86" s="293" t="str">
        <f>+IF(B86&gt;0,"Kgr.-Lts.","")</f>
        <v/>
      </c>
      <c r="D86" s="303">
        <f>+K69</f>
        <v>0</v>
      </c>
      <c r="E86" s="294">
        <f t="shared" si="6"/>
        <v>0</v>
      </c>
      <c r="F86" s="294">
        <f t="shared" si="4"/>
        <v>0</v>
      </c>
      <c r="G86" s="295">
        <f t="shared" si="5"/>
        <v>0</v>
      </c>
    </row>
    <row r="87" spans="2:7">
      <c r="B87" s="306">
        <f t="shared" si="7"/>
        <v>0</v>
      </c>
      <c r="C87" s="293" t="str">
        <f>+IF(B87&gt;0,"Kgr.-Lts.","")</f>
        <v/>
      </c>
      <c r="D87" s="303">
        <f t="shared" si="6"/>
        <v>0</v>
      </c>
      <c r="E87" s="294">
        <f t="shared" si="6"/>
        <v>0</v>
      </c>
      <c r="F87" s="294">
        <f t="shared" si="4"/>
        <v>0</v>
      </c>
      <c r="G87" s="295">
        <f t="shared" si="5"/>
        <v>0</v>
      </c>
    </row>
    <row r="88" spans="2:7">
      <c r="B88" s="306">
        <f t="shared" si="7"/>
        <v>0</v>
      </c>
      <c r="C88" s="293" t="str">
        <f>+IF(B88&gt;0,"Kgr.-Lts.","")</f>
        <v/>
      </c>
      <c r="D88" s="303">
        <f t="shared" si="6"/>
        <v>0</v>
      </c>
      <c r="E88" s="294">
        <f t="shared" si="6"/>
        <v>0</v>
      </c>
      <c r="F88" s="294">
        <f t="shared" si="4"/>
        <v>0</v>
      </c>
      <c r="G88" s="295">
        <f t="shared" si="5"/>
        <v>0</v>
      </c>
    </row>
    <row r="89" spans="2:7">
      <c r="B89" s="306">
        <f t="shared" si="7"/>
        <v>0</v>
      </c>
      <c r="C89" s="293" t="str">
        <f>+IF(B89&gt;0,"Kgr.-Lts.","")</f>
        <v/>
      </c>
      <c r="D89" s="303">
        <f t="shared" si="6"/>
        <v>0</v>
      </c>
      <c r="E89" s="294">
        <f t="shared" si="6"/>
        <v>0</v>
      </c>
      <c r="F89" s="294">
        <f t="shared" si="4"/>
        <v>0</v>
      </c>
      <c r="G89" s="295">
        <f t="shared" si="5"/>
        <v>0</v>
      </c>
    </row>
    <row r="90" spans="2:7">
      <c r="B90" s="306" t="s">
        <v>294</v>
      </c>
      <c r="C90" s="293" t="s">
        <v>166</v>
      </c>
      <c r="D90" s="307">
        <v>1</v>
      </c>
      <c r="E90" s="294">
        <v>150000</v>
      </c>
      <c r="F90" s="294">
        <f>E90/1</f>
        <v>150000</v>
      </c>
      <c r="G90" s="295">
        <f>E90*D90</f>
        <v>150000</v>
      </c>
    </row>
    <row r="91" spans="2:7">
      <c r="B91" s="296" t="s">
        <v>296</v>
      </c>
      <c r="C91" s="297"/>
      <c r="D91" s="298"/>
      <c r="E91" s="299"/>
      <c r="F91" s="300">
        <f>SUMIF(F79:F90,"&gt;0")</f>
        <v>321000</v>
      </c>
      <c r="G91" s="301">
        <f>SUMIF(G79:G90,"&gt;0")</f>
        <v>7590000</v>
      </c>
    </row>
    <row r="92" spans="2:7">
      <c r="B92" s="296" t="s">
        <v>297</v>
      </c>
      <c r="C92" s="297"/>
      <c r="D92" s="309"/>
      <c r="E92" s="309"/>
      <c r="F92" s="300">
        <f>+F77+F91</f>
        <v>28321000</v>
      </c>
      <c r="G92" s="301">
        <f>+G77+G91</f>
        <v>2247590000</v>
      </c>
    </row>
    <row r="93" spans="2:7">
      <c r="B93" s="302" t="s">
        <v>298</v>
      </c>
      <c r="C93" s="287"/>
      <c r="D93" s="288"/>
      <c r="E93" s="288"/>
      <c r="F93" s="288"/>
      <c r="G93" s="291"/>
    </row>
    <row r="94" spans="2:7">
      <c r="B94" s="306" t="s">
        <v>299</v>
      </c>
      <c r="C94" s="293"/>
      <c r="D94" s="303">
        <v>1</v>
      </c>
      <c r="E94" s="294">
        <v>250000</v>
      </c>
      <c r="F94" s="294">
        <f t="shared" ref="F94:F95" si="9">+D94*E94</f>
        <v>250000</v>
      </c>
      <c r="G94" s="295">
        <f t="shared" ref="G94:G95" si="10">+F94*$D$12</f>
        <v>20000000</v>
      </c>
    </row>
    <row r="95" spans="2:7">
      <c r="B95" s="306" t="s">
        <v>300</v>
      </c>
      <c r="C95" s="293"/>
      <c r="D95" s="303">
        <v>1</v>
      </c>
      <c r="E95" s="294">
        <v>1800000</v>
      </c>
      <c r="F95" s="294">
        <f t="shared" si="9"/>
        <v>1800000</v>
      </c>
      <c r="G95" s="295">
        <f t="shared" si="10"/>
        <v>144000000</v>
      </c>
    </row>
    <row r="96" spans="2:7">
      <c r="B96" s="310" t="s">
        <v>301</v>
      </c>
      <c r="C96" s="311"/>
      <c r="D96" s="311"/>
      <c r="E96" s="311"/>
      <c r="F96" s="312">
        <f>+(F92+F94+F95)*$L$29</f>
        <v>0</v>
      </c>
      <c r="G96" s="313">
        <f>+(G92+G94+G95)*$L$29</f>
        <v>0</v>
      </c>
    </row>
    <row r="97" spans="2:7">
      <c r="B97" s="314" t="s">
        <v>302</v>
      </c>
      <c r="C97" s="287"/>
      <c r="D97" s="315"/>
      <c r="E97" s="315"/>
      <c r="F97" s="316">
        <f>SUM(F94:F96)</f>
        <v>2050000</v>
      </c>
      <c r="G97" s="317">
        <f>SUM(G94:G96)</f>
        <v>164000000</v>
      </c>
    </row>
    <row r="98" spans="2:7" ht="15" thickBot="1">
      <c r="B98" s="525" t="s">
        <v>303</v>
      </c>
      <c r="C98" s="526"/>
      <c r="D98" s="526"/>
      <c r="E98" s="526"/>
      <c r="F98" s="318">
        <f>+F92+F97</f>
        <v>30371000</v>
      </c>
      <c r="G98" s="319">
        <f>+G92+G97</f>
        <v>2411590000</v>
      </c>
    </row>
    <row r="99" spans="2:7">
      <c r="B99" s="181"/>
      <c r="C99" s="181"/>
      <c r="D99" s="222"/>
      <c r="E99" s="223"/>
      <c r="F99" s="224"/>
      <c r="G99" s="224"/>
    </row>
    <row r="100" spans="2:7">
      <c r="B100" s="181"/>
      <c r="C100" s="181"/>
      <c r="D100" s="222"/>
      <c r="E100" s="223"/>
      <c r="F100" s="224"/>
      <c r="G100" s="224"/>
    </row>
    <row r="101" spans="2:7">
      <c r="B101" s="181"/>
      <c r="C101" s="181"/>
      <c r="D101" s="222"/>
      <c r="E101" s="223"/>
      <c r="F101" s="224"/>
      <c r="G101" s="224"/>
    </row>
    <row r="102" spans="2:7">
      <c r="B102" s="518" t="s">
        <v>304</v>
      </c>
      <c r="C102" s="519"/>
      <c r="D102" s="519"/>
      <c r="E102" s="519"/>
      <c r="F102" s="520"/>
      <c r="G102" s="224"/>
    </row>
    <row r="103" spans="2:7">
      <c r="B103" s="355"/>
      <c r="C103" s="356"/>
      <c r="D103" s="357"/>
      <c r="E103" s="357"/>
      <c r="F103" s="358"/>
      <c r="G103" s="224"/>
    </row>
    <row r="104" spans="2:7">
      <c r="B104" s="359" t="s">
        <v>186</v>
      </c>
      <c r="C104" s="359" t="s">
        <v>187</v>
      </c>
      <c r="D104" s="359" t="s">
        <v>188</v>
      </c>
      <c r="E104" s="360" t="s">
        <v>189</v>
      </c>
      <c r="F104" s="361" t="s">
        <v>190</v>
      </c>
      <c r="G104" s="224"/>
    </row>
    <row r="105" spans="2:7">
      <c r="B105" s="322" t="s">
        <v>305</v>
      </c>
      <c r="C105" s="323" t="s">
        <v>306</v>
      </c>
      <c r="D105" s="323">
        <v>1</v>
      </c>
      <c r="E105" s="324"/>
      <c r="F105" s="324"/>
      <c r="G105" s="224"/>
    </row>
    <row r="106" spans="2:7">
      <c r="B106" s="325" t="s">
        <v>195</v>
      </c>
      <c r="C106" s="325" t="s">
        <v>187</v>
      </c>
      <c r="D106" s="326" t="s">
        <v>196</v>
      </c>
      <c r="E106" s="327" t="s">
        <v>189</v>
      </c>
      <c r="F106" s="327" t="s">
        <v>197</v>
      </c>
      <c r="G106" s="224"/>
    </row>
    <row r="107" spans="2:7">
      <c r="B107" s="362" t="s">
        <v>198</v>
      </c>
      <c r="C107" s="363"/>
      <c r="D107" s="364"/>
      <c r="E107" s="365"/>
      <c r="F107" s="366"/>
      <c r="G107" s="224"/>
    </row>
    <row r="108" spans="2:7">
      <c r="B108" s="325" t="s">
        <v>199</v>
      </c>
      <c r="C108" s="328"/>
      <c r="D108" s="323"/>
      <c r="E108" s="329"/>
      <c r="F108" s="330"/>
      <c r="G108" s="224"/>
    </row>
    <row r="109" spans="2:7">
      <c r="B109" s="328" t="s">
        <v>200</v>
      </c>
      <c r="C109" s="328" t="s">
        <v>201</v>
      </c>
      <c r="D109" s="323">
        <v>2</v>
      </c>
      <c r="E109" s="331">
        <v>25000</v>
      </c>
      <c r="F109" s="330">
        <f>D109*E109</f>
        <v>50000</v>
      </c>
      <c r="G109" s="224"/>
    </row>
    <row r="110" spans="2:7">
      <c r="B110" s="328" t="s">
        <v>202</v>
      </c>
      <c r="C110" s="328" t="s">
        <v>201</v>
      </c>
      <c r="D110" s="323">
        <v>1</v>
      </c>
      <c r="E110" s="331">
        <v>25000</v>
      </c>
      <c r="F110" s="330">
        <f>D110*E110</f>
        <v>25000</v>
      </c>
      <c r="G110" s="224"/>
    </row>
    <row r="111" spans="2:7">
      <c r="B111" s="328" t="s">
        <v>203</v>
      </c>
      <c r="C111" s="328" t="s">
        <v>201</v>
      </c>
      <c r="D111" s="323">
        <v>2</v>
      </c>
      <c r="E111" s="331">
        <v>25000</v>
      </c>
      <c r="F111" s="330">
        <f>D111*E111</f>
        <v>50000</v>
      </c>
      <c r="G111" s="224"/>
    </row>
    <row r="112" spans="2:7">
      <c r="B112" s="328" t="s">
        <v>307</v>
      </c>
      <c r="C112" s="328" t="s">
        <v>201</v>
      </c>
      <c r="D112" s="323">
        <v>1</v>
      </c>
      <c r="E112" s="331">
        <v>25000</v>
      </c>
      <c r="F112" s="330">
        <f>D112*E112</f>
        <v>25000</v>
      </c>
      <c r="G112" s="224"/>
    </row>
    <row r="113" spans="2:7">
      <c r="B113" s="362" t="s">
        <v>205</v>
      </c>
      <c r="C113" s="363"/>
      <c r="D113" s="368">
        <f>SUM(D109:D112)</f>
        <v>6</v>
      </c>
      <c r="E113" s="367"/>
      <c r="F113" s="369">
        <f>SUM(F109:F112)</f>
        <v>150000</v>
      </c>
      <c r="G113" s="224"/>
    </row>
    <row r="114" spans="2:7">
      <c r="B114" s="325" t="s">
        <v>206</v>
      </c>
      <c r="C114" s="328"/>
      <c r="D114" s="323"/>
      <c r="E114" s="330"/>
      <c r="F114" s="330"/>
      <c r="G114" s="224"/>
    </row>
    <row r="115" spans="2:7">
      <c r="B115" s="328" t="s">
        <v>308</v>
      </c>
      <c r="C115" s="328" t="s">
        <v>164</v>
      </c>
      <c r="D115" s="323">
        <v>20</v>
      </c>
      <c r="E115" s="330">
        <v>2500</v>
      </c>
      <c r="F115" s="330">
        <f>D115*E115</f>
        <v>50000</v>
      </c>
      <c r="G115" s="224"/>
    </row>
    <row r="116" spans="2:7">
      <c r="B116" s="328" t="s">
        <v>309</v>
      </c>
      <c r="C116" s="328" t="s">
        <v>209</v>
      </c>
      <c r="D116" s="323">
        <f>D115*20%</f>
        <v>4</v>
      </c>
      <c r="E116" s="330">
        <v>2500</v>
      </c>
      <c r="F116" s="330">
        <f>D116*E116</f>
        <v>10000</v>
      </c>
      <c r="G116" s="224"/>
    </row>
    <row r="117" spans="2:7">
      <c r="B117" s="328" t="s">
        <v>212</v>
      </c>
      <c r="C117" s="328" t="s">
        <v>213</v>
      </c>
      <c r="D117" s="332">
        <v>2</v>
      </c>
      <c r="E117" s="330">
        <v>25000</v>
      </c>
      <c r="F117" s="333">
        <f>D117*E117</f>
        <v>50000</v>
      </c>
      <c r="G117" s="224"/>
    </row>
    <row r="118" spans="2:7">
      <c r="B118" s="325" t="s">
        <v>214</v>
      </c>
      <c r="C118" s="328"/>
      <c r="D118" s="323"/>
      <c r="E118" s="330"/>
      <c r="F118" s="334">
        <f>SUM(F115:F117)</f>
        <v>110000</v>
      </c>
      <c r="G118" s="224"/>
    </row>
    <row r="119" spans="2:7">
      <c r="B119" s="362" t="s">
        <v>215</v>
      </c>
      <c r="C119" s="363"/>
      <c r="D119" s="364"/>
      <c r="E119" s="370"/>
      <c r="F119" s="369">
        <f>F113+F118</f>
        <v>260000</v>
      </c>
      <c r="G119" s="224"/>
    </row>
    <row r="120" spans="2:7">
      <c r="B120" s="362" t="s">
        <v>216</v>
      </c>
      <c r="C120" s="363"/>
      <c r="D120" s="364"/>
      <c r="E120" s="370"/>
      <c r="F120" s="367"/>
      <c r="G120" s="224"/>
    </row>
    <row r="121" spans="2:7">
      <c r="B121" s="325" t="s">
        <v>217</v>
      </c>
      <c r="C121" s="335"/>
      <c r="D121" s="323"/>
      <c r="E121" s="336"/>
      <c r="F121" s="330"/>
      <c r="G121" s="224"/>
    </row>
    <row r="122" spans="2:7">
      <c r="B122" s="328" t="s">
        <v>310</v>
      </c>
      <c r="C122" s="337" t="s">
        <v>166</v>
      </c>
      <c r="D122" s="323">
        <v>1</v>
      </c>
      <c r="E122" s="330">
        <v>500000</v>
      </c>
      <c r="F122" s="330">
        <f>D122*E122</f>
        <v>500000</v>
      </c>
      <c r="G122" s="224"/>
    </row>
    <row r="123" spans="2:7">
      <c r="B123" s="328" t="s">
        <v>219</v>
      </c>
      <c r="C123" s="337" t="s">
        <v>209</v>
      </c>
      <c r="D123" s="338">
        <v>0.15</v>
      </c>
      <c r="E123" s="339"/>
      <c r="F123" s="330">
        <f>F119*D123</f>
        <v>39000</v>
      </c>
      <c r="G123" s="224"/>
    </row>
    <row r="124" spans="2:7">
      <c r="B124" s="328" t="s">
        <v>311</v>
      </c>
      <c r="C124" s="337" t="s">
        <v>201</v>
      </c>
      <c r="D124" s="323">
        <v>2</v>
      </c>
      <c r="E124" s="330">
        <v>25000</v>
      </c>
      <c r="F124" s="330">
        <f>D124*E124</f>
        <v>50000</v>
      </c>
      <c r="G124" s="224"/>
    </row>
    <row r="125" spans="2:7" ht="41.45">
      <c r="B125" s="340" t="s">
        <v>220</v>
      </c>
      <c r="C125" s="337" t="s">
        <v>209</v>
      </c>
      <c r="D125" s="338">
        <v>0.05</v>
      </c>
      <c r="E125" s="339"/>
      <c r="F125" s="330">
        <f>F113*D125</f>
        <v>7500</v>
      </c>
      <c r="G125" s="224"/>
    </row>
    <row r="126" spans="2:7">
      <c r="B126" s="362" t="s">
        <v>221</v>
      </c>
      <c r="C126" s="363"/>
      <c r="D126" s="364"/>
      <c r="E126" s="371"/>
      <c r="F126" s="372">
        <f>SUM(F122:F125)</f>
        <v>596500</v>
      </c>
      <c r="G126" s="224"/>
    </row>
    <row r="127" spans="2:7">
      <c r="B127" s="359" t="s">
        <v>222</v>
      </c>
      <c r="C127" s="364"/>
      <c r="D127" s="364"/>
      <c r="E127" s="367"/>
      <c r="F127" s="369">
        <f>F119+F126</f>
        <v>856500</v>
      </c>
      <c r="G127" s="181"/>
    </row>
    <row r="128" spans="2:7">
      <c r="B128" s="373" t="s">
        <v>312</v>
      </c>
      <c r="C128" s="374"/>
      <c r="D128" s="374"/>
      <c r="E128" s="375"/>
      <c r="F128" s="376"/>
      <c r="G128" s="181"/>
    </row>
    <row r="129" spans="2:7">
      <c r="B129" s="341" t="s">
        <v>313</v>
      </c>
      <c r="C129" s="342"/>
      <c r="D129" s="342"/>
      <c r="E129" s="343"/>
      <c r="F129" s="344"/>
      <c r="G129" s="224"/>
    </row>
    <row r="130" spans="2:7">
      <c r="B130" s="342" t="s">
        <v>200</v>
      </c>
      <c r="C130" s="342" t="s">
        <v>201</v>
      </c>
      <c r="D130" s="345">
        <v>1</v>
      </c>
      <c r="E130" s="346">
        <v>25000</v>
      </c>
      <c r="F130" s="347">
        <f>D130*E130</f>
        <v>25000</v>
      </c>
      <c r="G130" s="224"/>
    </row>
    <row r="131" spans="2:7">
      <c r="B131" s="342" t="s">
        <v>204</v>
      </c>
      <c r="C131" s="342" t="s">
        <v>201</v>
      </c>
      <c r="D131" s="345">
        <v>1</v>
      </c>
      <c r="E131" s="346">
        <v>25000</v>
      </c>
      <c r="F131" s="347">
        <f>D131*E131</f>
        <v>25000</v>
      </c>
      <c r="G131" s="224"/>
    </row>
    <row r="132" spans="2:7">
      <c r="B132" s="342" t="s">
        <v>314</v>
      </c>
      <c r="C132" s="342" t="s">
        <v>201</v>
      </c>
      <c r="D132" s="345">
        <v>1</v>
      </c>
      <c r="E132" s="346">
        <v>25000</v>
      </c>
      <c r="F132" s="347">
        <f>D132*E132</f>
        <v>25000</v>
      </c>
      <c r="G132" s="224"/>
    </row>
    <row r="133" spans="2:7">
      <c r="B133" s="328" t="s">
        <v>203</v>
      </c>
      <c r="C133" s="342" t="s">
        <v>201</v>
      </c>
      <c r="D133" s="345">
        <v>2</v>
      </c>
      <c r="E133" s="346">
        <v>25000</v>
      </c>
      <c r="F133" s="347">
        <f>D133*E133</f>
        <v>50000</v>
      </c>
      <c r="G133" s="224"/>
    </row>
    <row r="134" spans="2:7">
      <c r="B134" s="342" t="s">
        <v>315</v>
      </c>
      <c r="C134" s="342" t="s">
        <v>201</v>
      </c>
      <c r="D134" s="345">
        <v>1</v>
      </c>
      <c r="E134" s="346">
        <v>25000</v>
      </c>
      <c r="F134" s="347">
        <f>D134*E134</f>
        <v>25000</v>
      </c>
      <c r="G134" s="224"/>
    </row>
    <row r="135" spans="2:7">
      <c r="B135" s="373" t="s">
        <v>237</v>
      </c>
      <c r="C135" s="374"/>
      <c r="D135" s="377">
        <f>SUM(D130:D134)</f>
        <v>6</v>
      </c>
      <c r="E135" s="378"/>
      <c r="F135" s="379">
        <f>SUM(F130:F134)</f>
        <v>150000</v>
      </c>
      <c r="G135" s="224"/>
    </row>
    <row r="136" spans="2:7">
      <c r="B136" s="341" t="s">
        <v>316</v>
      </c>
      <c r="C136" s="342"/>
      <c r="D136" s="345"/>
      <c r="E136" s="346"/>
      <c r="F136" s="344"/>
      <c r="G136" s="224"/>
    </row>
    <row r="137" spans="2:7">
      <c r="B137" s="342" t="s">
        <v>308</v>
      </c>
      <c r="C137" s="342" t="s">
        <v>164</v>
      </c>
      <c r="D137" s="345">
        <v>50</v>
      </c>
      <c r="E137" s="346">
        <v>2500</v>
      </c>
      <c r="F137" s="344">
        <f>D137*E137</f>
        <v>125000</v>
      </c>
      <c r="G137" s="224"/>
    </row>
    <row r="138" spans="2:7">
      <c r="B138" s="342" t="s">
        <v>317</v>
      </c>
      <c r="C138" s="342" t="s">
        <v>213</v>
      </c>
      <c r="D138" s="345">
        <v>1</v>
      </c>
      <c r="E138" s="346">
        <v>25000</v>
      </c>
      <c r="F138" s="347">
        <f>D138*E138</f>
        <v>25000</v>
      </c>
      <c r="G138" s="224"/>
    </row>
    <row r="139" spans="2:7">
      <c r="B139" s="341" t="s">
        <v>214</v>
      </c>
      <c r="C139" s="342"/>
      <c r="D139" s="345"/>
      <c r="E139" s="346"/>
      <c r="F139" s="348">
        <f>SUM(F137:F138)</f>
        <v>150000</v>
      </c>
      <c r="G139" s="224"/>
    </row>
    <row r="140" spans="2:7">
      <c r="B140" s="373" t="s">
        <v>318</v>
      </c>
      <c r="C140" s="374"/>
      <c r="D140" s="377"/>
      <c r="E140" s="380"/>
      <c r="F140" s="379">
        <f>F135+F139</f>
        <v>300000</v>
      </c>
      <c r="G140" s="224"/>
    </row>
    <row r="141" spans="2:7">
      <c r="B141" s="341" t="s">
        <v>319</v>
      </c>
      <c r="C141" s="342"/>
      <c r="D141" s="345"/>
      <c r="E141" s="346"/>
      <c r="F141" s="344"/>
      <c r="G141" s="224"/>
    </row>
    <row r="142" spans="2:7">
      <c r="B142" s="342" t="s">
        <v>217</v>
      </c>
      <c r="C142" s="342"/>
      <c r="D142" s="345"/>
      <c r="E142" s="346"/>
      <c r="F142" s="344"/>
      <c r="G142" s="224"/>
    </row>
    <row r="143" spans="2:7">
      <c r="B143" s="342" t="s">
        <v>320</v>
      </c>
      <c r="C143" s="342" t="s">
        <v>166</v>
      </c>
      <c r="D143" s="345">
        <v>1</v>
      </c>
      <c r="E143" s="346">
        <v>250000</v>
      </c>
      <c r="F143" s="347">
        <f>D143*E143</f>
        <v>250000</v>
      </c>
      <c r="G143" s="224"/>
    </row>
    <row r="144" spans="2:7">
      <c r="B144" s="342" t="s">
        <v>219</v>
      </c>
      <c r="C144" s="342" t="s">
        <v>209</v>
      </c>
      <c r="D144" s="349">
        <v>0.15</v>
      </c>
      <c r="E144" s="350"/>
      <c r="F144" s="347">
        <f>F140*D144</f>
        <v>45000</v>
      </c>
      <c r="G144" s="224"/>
    </row>
    <row r="145" spans="2:7">
      <c r="B145" s="342" t="s">
        <v>311</v>
      </c>
      <c r="C145" s="342" t="s">
        <v>201</v>
      </c>
      <c r="D145" s="345">
        <v>1</v>
      </c>
      <c r="E145" s="346">
        <v>25000</v>
      </c>
      <c r="F145" s="347">
        <f>D145*E145</f>
        <v>25000</v>
      </c>
      <c r="G145" s="224"/>
    </row>
    <row r="146" spans="2:7" ht="41.45">
      <c r="B146" s="351" t="s">
        <v>220</v>
      </c>
      <c r="C146" s="342" t="s">
        <v>209</v>
      </c>
      <c r="D146" s="349">
        <v>0.05</v>
      </c>
      <c r="E146" s="350"/>
      <c r="F146" s="344">
        <f>F135*D146</f>
        <v>7500</v>
      </c>
      <c r="G146" s="224"/>
    </row>
    <row r="147" spans="2:7">
      <c r="B147" s="373" t="s">
        <v>321</v>
      </c>
      <c r="C147" s="374"/>
      <c r="D147" s="377"/>
      <c r="E147" s="380"/>
      <c r="F147" s="379">
        <f>SUM(F143:F146)</f>
        <v>327500</v>
      </c>
      <c r="G147" s="224"/>
    </row>
    <row r="148" spans="2:7">
      <c r="B148" s="373" t="s">
        <v>322</v>
      </c>
      <c r="C148" s="374"/>
      <c r="D148" s="377"/>
      <c r="E148" s="380"/>
      <c r="F148" s="379">
        <f>F140+F147</f>
        <v>627500</v>
      </c>
      <c r="G148" s="224"/>
    </row>
    <row r="149" spans="2:7">
      <c r="B149" s="373" t="s">
        <v>323</v>
      </c>
      <c r="C149" s="374"/>
      <c r="D149" s="377"/>
      <c r="E149" s="380"/>
      <c r="F149" s="379">
        <f>F127+F148</f>
        <v>1484000</v>
      </c>
      <c r="G149" s="224"/>
    </row>
  </sheetData>
  <mergeCells count="7">
    <mergeCell ref="B98:E98"/>
    <mergeCell ref="B102:F102"/>
    <mergeCell ref="I3:I5"/>
    <mergeCell ref="B59:G59"/>
    <mergeCell ref="B1:F1"/>
    <mergeCell ref="B2:F2"/>
    <mergeCell ref="B27:G27"/>
  </mergeCells>
  <hyperlinks>
    <hyperlink ref="J3" location="'$Mantenimiento'!C1" display="Nucleación" xr:uid="{00000000-0004-0000-0700-000000000000}"/>
    <hyperlink ref="J4" location="'$Mantenimiento'!C27" display="Cerramientos" xr:uid="{B528A95D-C3F2-4913-8562-09522C43F3C0}"/>
    <hyperlink ref="J5" location="'$Mantenimiento'!C102" display="Enriquecimientos" xr:uid="{6436227B-3358-4989-8E22-CC1E74794972}"/>
  </hyperlink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3"/>
  <sheetViews>
    <sheetView workbookViewId="0">
      <selection activeCell="G7" sqref="G7"/>
    </sheetView>
  </sheetViews>
  <sheetFormatPr defaultColWidth="11.42578125" defaultRowHeight="14.45"/>
  <cols>
    <col min="1" max="1" width="31.85546875" customWidth="1"/>
    <col min="4" max="4" width="19.7109375" customWidth="1"/>
    <col min="5" max="5" width="26.140625" customWidth="1"/>
  </cols>
  <sheetData>
    <row r="1" spans="1:5" s="28" customFormat="1" ht="79.5" customHeight="1">
      <c r="A1" s="544" t="s">
        <v>332</v>
      </c>
      <c r="B1" s="545"/>
      <c r="C1" s="545"/>
      <c r="D1" s="545"/>
      <c r="E1" s="546"/>
    </row>
    <row r="2" spans="1:5" ht="27" customHeight="1">
      <c r="A2" s="141" t="s">
        <v>311</v>
      </c>
      <c r="B2" s="137" t="s">
        <v>164</v>
      </c>
      <c r="C2" s="137" t="s">
        <v>333</v>
      </c>
      <c r="D2" s="137" t="s">
        <v>334</v>
      </c>
      <c r="E2" s="142" t="s">
        <v>197</v>
      </c>
    </row>
    <row r="3" spans="1:5">
      <c r="A3" s="143" t="s">
        <v>335</v>
      </c>
      <c r="B3" s="138" t="s">
        <v>336</v>
      </c>
      <c r="C3" s="138">
        <v>0.6</v>
      </c>
      <c r="D3" s="139">
        <v>6100000</v>
      </c>
      <c r="E3" s="144">
        <v>3660000</v>
      </c>
    </row>
    <row r="4" spans="1:5">
      <c r="A4" s="143" t="s">
        <v>337</v>
      </c>
      <c r="B4" s="138" t="s">
        <v>336</v>
      </c>
      <c r="C4" s="138">
        <v>0.6</v>
      </c>
      <c r="D4" s="139">
        <v>6100000</v>
      </c>
      <c r="E4" s="144">
        <v>3660000</v>
      </c>
    </row>
    <row r="5" spans="1:5">
      <c r="A5" s="143" t="s">
        <v>338</v>
      </c>
      <c r="B5" s="138" t="s">
        <v>336</v>
      </c>
      <c r="C5" s="138">
        <v>0.6</v>
      </c>
      <c r="D5" s="139">
        <v>2000000</v>
      </c>
      <c r="E5" s="144">
        <v>1200000</v>
      </c>
    </row>
    <row r="6" spans="1:5">
      <c r="A6" s="143" t="s">
        <v>339</v>
      </c>
      <c r="B6" s="138" t="s">
        <v>336</v>
      </c>
      <c r="C6" s="138">
        <v>1.8</v>
      </c>
      <c r="D6" s="139">
        <v>1500000</v>
      </c>
      <c r="E6" s="144">
        <v>2700000</v>
      </c>
    </row>
    <row r="7" spans="1:5">
      <c r="A7" s="143" t="s">
        <v>340</v>
      </c>
      <c r="B7" s="138" t="s">
        <v>336</v>
      </c>
      <c r="C7" s="138">
        <v>1</v>
      </c>
      <c r="D7" s="139">
        <v>6100000</v>
      </c>
      <c r="E7" s="144">
        <v>6100000</v>
      </c>
    </row>
    <row r="8" spans="1:5">
      <c r="A8" s="143" t="s">
        <v>341</v>
      </c>
      <c r="B8" s="138" t="s">
        <v>336</v>
      </c>
      <c r="C8" s="138">
        <v>1</v>
      </c>
      <c r="D8" s="139">
        <v>6100000</v>
      </c>
      <c r="E8" s="144">
        <v>6100000</v>
      </c>
    </row>
    <row r="9" spans="1:5">
      <c r="A9" s="143" t="s">
        <v>342</v>
      </c>
      <c r="B9" s="138" t="s">
        <v>336</v>
      </c>
      <c r="C9" s="138">
        <v>0.75</v>
      </c>
      <c r="D9" s="139">
        <v>2000000</v>
      </c>
      <c r="E9" s="144">
        <v>1500000</v>
      </c>
    </row>
    <row r="10" spans="1:5">
      <c r="A10" s="143" t="s">
        <v>343</v>
      </c>
      <c r="B10" s="138" t="s">
        <v>336</v>
      </c>
      <c r="C10" s="138">
        <v>0.5</v>
      </c>
      <c r="D10" s="139">
        <v>6100000</v>
      </c>
      <c r="E10" s="144">
        <v>3050000</v>
      </c>
    </row>
    <row r="11" spans="1:5">
      <c r="A11" s="143"/>
      <c r="B11" s="138"/>
      <c r="C11" s="138"/>
      <c r="D11" s="140"/>
      <c r="E11" s="145">
        <v>27970000</v>
      </c>
    </row>
    <row r="12" spans="1:5">
      <c r="A12" s="146" t="s">
        <v>344</v>
      </c>
      <c r="B12" s="138" t="s">
        <v>170</v>
      </c>
      <c r="C12" s="138">
        <v>16</v>
      </c>
      <c r="D12" s="140">
        <v>1000000</v>
      </c>
      <c r="E12" s="144">
        <v>16000000</v>
      </c>
    </row>
    <row r="13" spans="1:5" ht="15" thickBot="1">
      <c r="A13" s="147"/>
      <c r="B13" s="148"/>
      <c r="C13" s="148"/>
      <c r="D13" s="149"/>
      <c r="E13" s="150">
        <v>43970000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</cp:lastModifiedBy>
  <cp:revision/>
  <dcterms:created xsi:type="dcterms:W3CDTF">2022-01-28T00:53:03Z</dcterms:created>
  <dcterms:modified xsi:type="dcterms:W3CDTF">2022-02-23T22:36:25Z</dcterms:modified>
  <cp:category/>
  <cp:contentStatus/>
</cp:coreProperties>
</file>