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ca.melo.TNC\Box\STAFF_TNC_2020\Ecopetrol\Plataforma_SBN\Desarrollo_informático\Insumos_Plataforma\Cajas_herramientas\7. CH R Conectividad\Herramientas\E 3. Planificación\P 6. Plan de acción, hitos y presupuesto\"/>
    </mc:Choice>
  </mc:AlternateContent>
  <xr:revisionPtr revIDLastSave="0" documentId="13_ncr:1_{3814A868-B974-4E11-9E06-426D44C0BAE0}" xr6:coauthVersionLast="47" xr6:coauthVersionMax="47" xr10:uidLastSave="{00000000-0000-0000-0000-000000000000}"/>
  <bookViews>
    <workbookView xWindow="-98" yWindow="-98" windowWidth="19396" windowHeight="10395" tabRatio="850" xr2:uid="{00000000-000D-0000-FFFF-FFFF00000000}"/>
  </bookViews>
  <sheets>
    <sheet name="Portada" sheetId="5" r:id="rId1"/>
    <sheet name="Léame" sheetId="7" r:id="rId2"/>
    <sheet name="Plan de acción" sheetId="1" r:id="rId3"/>
    <sheet name="Temporalidad" sheetId="10" r:id="rId4"/>
    <sheet name="Responsables" sheetId="6" r:id="rId5"/>
    <sheet name="$Preoperativa" sheetId="4" r:id="rId6"/>
    <sheet name="$Operativo" sheetId="3" r:id="rId7"/>
    <sheet name="$Mantenimiento" sheetId="9" r:id="rId8"/>
    <sheet name="$S&amp;E" sheetId="12" r:id="rId9"/>
    <sheet name="Plan de compra" sheetId="8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9" l="1"/>
  <c r="F143" i="9"/>
  <c r="F138" i="9"/>
  <c r="F137" i="9"/>
  <c r="F139" i="9" s="1"/>
  <c r="D135" i="9"/>
  <c r="F134" i="9"/>
  <c r="F133" i="9"/>
  <c r="F132" i="9"/>
  <c r="F131" i="9"/>
  <c r="F130" i="9"/>
  <c r="F124" i="9"/>
  <c r="F122" i="9"/>
  <c r="F117" i="9"/>
  <c r="D116" i="9"/>
  <c r="F116" i="9" s="1"/>
  <c r="F115" i="9"/>
  <c r="D113" i="9"/>
  <c r="F112" i="9"/>
  <c r="F111" i="9"/>
  <c r="F110" i="9"/>
  <c r="F109" i="9"/>
  <c r="F95" i="9"/>
  <c r="G95" i="9" s="1"/>
  <c r="F94" i="9"/>
  <c r="G94" i="9" s="1"/>
  <c r="G90" i="9"/>
  <c r="F90" i="9"/>
  <c r="E89" i="9"/>
  <c r="F89" i="9" s="1"/>
  <c r="G89" i="9" s="1"/>
  <c r="D89" i="9"/>
  <c r="B89" i="9"/>
  <c r="C89" i="9" s="1"/>
  <c r="E88" i="9"/>
  <c r="D88" i="9"/>
  <c r="F88" i="9" s="1"/>
  <c r="G88" i="9" s="1"/>
  <c r="B88" i="9"/>
  <c r="C88" i="9" s="1"/>
  <c r="E87" i="9"/>
  <c r="D87" i="9"/>
  <c r="B87" i="9"/>
  <c r="C87" i="9" s="1"/>
  <c r="E86" i="9"/>
  <c r="D86" i="9"/>
  <c r="B86" i="9"/>
  <c r="C86" i="9" s="1"/>
  <c r="E85" i="9"/>
  <c r="D85" i="9"/>
  <c r="F85" i="9" s="1"/>
  <c r="G85" i="9" s="1"/>
  <c r="B85" i="9"/>
  <c r="C85" i="9" s="1"/>
  <c r="E84" i="9"/>
  <c r="F84" i="9" s="1"/>
  <c r="G84" i="9" s="1"/>
  <c r="B84" i="9"/>
  <c r="C84" i="9" s="1"/>
  <c r="E83" i="9"/>
  <c r="D83" i="9"/>
  <c r="F82" i="9"/>
  <c r="G82" i="9" s="1"/>
  <c r="F81" i="9"/>
  <c r="G81" i="9" s="1"/>
  <c r="F80" i="9"/>
  <c r="G80" i="9" s="1"/>
  <c r="G79" i="9"/>
  <c r="F79" i="9"/>
  <c r="D77" i="9"/>
  <c r="F76" i="9"/>
  <c r="G76" i="9" s="1"/>
  <c r="F75" i="9"/>
  <c r="G75" i="9" s="1"/>
  <c r="F74" i="9"/>
  <c r="G74" i="9" s="1"/>
  <c r="F73" i="9"/>
  <c r="G73" i="9" s="1"/>
  <c r="F72" i="9"/>
  <c r="G72" i="9" s="1"/>
  <c r="F71" i="9"/>
  <c r="G71" i="9" s="1"/>
  <c r="F70" i="9"/>
  <c r="G70" i="9" s="1"/>
  <c r="F69" i="9"/>
  <c r="G69" i="9" s="1"/>
  <c r="F68" i="9"/>
  <c r="G68" i="9" s="1"/>
  <c r="F67" i="9"/>
  <c r="G67" i="9" s="1"/>
  <c r="F66" i="9"/>
  <c r="G66" i="9" s="1"/>
  <c r="F65" i="9"/>
  <c r="G65" i="9" s="1"/>
  <c r="F64" i="9"/>
  <c r="G64" i="9" s="1"/>
  <c r="F63" i="9"/>
  <c r="E46" i="9"/>
  <c r="F46" i="9" s="1"/>
  <c r="E45" i="9"/>
  <c r="F45" i="9" s="1"/>
  <c r="E41" i="9"/>
  <c r="F41" i="9" s="1"/>
  <c r="E40" i="9"/>
  <c r="F40" i="9" s="1"/>
  <c r="C37" i="9"/>
  <c r="E32" i="9"/>
  <c r="E33" i="9" s="1"/>
  <c r="E34" i="9" s="1"/>
  <c r="F31" i="9"/>
  <c r="H21" i="4"/>
  <c r="F168" i="3"/>
  <c r="F166" i="3"/>
  <c r="F161" i="3"/>
  <c r="F160" i="3"/>
  <c r="F162" i="3" s="1"/>
  <c r="D158" i="3"/>
  <c r="F157" i="3"/>
  <c r="F156" i="3"/>
  <c r="F155" i="3"/>
  <c r="F154" i="3"/>
  <c r="F153" i="3"/>
  <c r="F147" i="3"/>
  <c r="F145" i="3"/>
  <c r="F140" i="3"/>
  <c r="D139" i="3"/>
  <c r="F139" i="3" s="1"/>
  <c r="F138" i="3"/>
  <c r="D136" i="3"/>
  <c r="F135" i="3"/>
  <c r="F136" i="3" s="1"/>
  <c r="F134" i="3"/>
  <c r="F133" i="3"/>
  <c r="F132" i="3"/>
  <c r="F141" i="3" l="1"/>
  <c r="F87" i="9"/>
  <c r="G87" i="9" s="1"/>
  <c r="F158" i="3"/>
  <c r="F169" i="3" s="1"/>
  <c r="F113" i="9"/>
  <c r="F125" i="9" s="1"/>
  <c r="F32" i="9"/>
  <c r="F86" i="9"/>
  <c r="G86" i="9" s="1"/>
  <c r="F83" i="9"/>
  <c r="G83" i="9" s="1"/>
  <c r="G91" i="9" s="1"/>
  <c r="F77" i="9"/>
  <c r="F135" i="9"/>
  <c r="F146" i="9" s="1"/>
  <c r="F47" i="9"/>
  <c r="F50" i="9" s="1"/>
  <c r="F118" i="9"/>
  <c r="F91" i="9"/>
  <c r="F34" i="9"/>
  <c r="E35" i="9"/>
  <c r="F35" i="9" s="1"/>
  <c r="G63" i="9"/>
  <c r="G77" i="9" s="1"/>
  <c r="F33" i="9"/>
  <c r="F142" i="3"/>
  <c r="F148" i="3"/>
  <c r="F117" i="3"/>
  <c r="G117" i="3" s="1"/>
  <c r="F116" i="3"/>
  <c r="G116" i="3" s="1"/>
  <c r="F163" i="3" l="1"/>
  <c r="F140" i="9"/>
  <c r="F119" i="9"/>
  <c r="F123" i="9" s="1"/>
  <c r="F126" i="9" s="1"/>
  <c r="F127" i="9" s="1"/>
  <c r="F92" i="9"/>
  <c r="F96" i="9" s="1"/>
  <c r="F97" i="9" s="1"/>
  <c r="F98" i="9" s="1"/>
  <c r="F37" i="9"/>
  <c r="F49" i="9" s="1"/>
  <c r="F51" i="9" s="1"/>
  <c r="F52" i="9" s="1"/>
  <c r="F54" i="9" s="1"/>
  <c r="G92" i="9"/>
  <c r="F144" i="9"/>
  <c r="F147" i="9" s="1"/>
  <c r="F148" i="9" s="1"/>
  <c r="F146" i="3"/>
  <c r="F149" i="3" s="1"/>
  <c r="F150" i="3" s="1"/>
  <c r="F167" i="3"/>
  <c r="F170" i="3" s="1"/>
  <c r="F171" i="3" s="1"/>
  <c r="D35" i="6"/>
  <c r="D34" i="6"/>
  <c r="D33" i="6"/>
  <c r="D32" i="6"/>
  <c r="D31" i="6"/>
  <c r="D30" i="6"/>
  <c r="D28" i="6"/>
  <c r="D27" i="6"/>
  <c r="D26" i="6"/>
  <c r="D25" i="6"/>
  <c r="G10" i="6"/>
  <c r="G9" i="6"/>
  <c r="G8" i="6"/>
  <c r="G7" i="6"/>
  <c r="G5" i="6"/>
  <c r="G6" i="6"/>
  <c r="F112" i="3"/>
  <c r="G112" i="3"/>
  <c r="E111" i="3"/>
  <c r="D111" i="3"/>
  <c r="B111" i="3"/>
  <c r="C111" i="3" s="1"/>
  <c r="E110" i="3"/>
  <c r="D110" i="3"/>
  <c r="B110" i="3"/>
  <c r="C110" i="3" s="1"/>
  <c r="E109" i="3"/>
  <c r="D109" i="3"/>
  <c r="B109" i="3"/>
  <c r="C109" i="3" s="1"/>
  <c r="E108" i="3"/>
  <c r="D108" i="3"/>
  <c r="F108" i="3" s="1"/>
  <c r="G108" i="3" s="1"/>
  <c r="B108" i="3"/>
  <c r="C108" i="3" s="1"/>
  <c r="E107" i="3"/>
  <c r="D107" i="3"/>
  <c r="B107" i="3"/>
  <c r="C107" i="3" s="1"/>
  <c r="E106" i="3"/>
  <c r="F106" i="3" s="1"/>
  <c r="G106" i="3" s="1"/>
  <c r="B106" i="3"/>
  <c r="C106" i="3" s="1"/>
  <c r="E105" i="3"/>
  <c r="D105" i="3"/>
  <c r="F104" i="3"/>
  <c r="G104" i="3" s="1"/>
  <c r="F102" i="3"/>
  <c r="G102" i="3" s="1"/>
  <c r="D99" i="3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F107" i="3" l="1"/>
  <c r="G107" i="3" s="1"/>
  <c r="F110" i="3"/>
  <c r="G110" i="3" s="1"/>
  <c r="F109" i="3"/>
  <c r="G109" i="3" s="1"/>
  <c r="F111" i="3"/>
  <c r="G111" i="3" s="1"/>
  <c r="F149" i="9"/>
  <c r="G96" i="9"/>
  <c r="G97" i="9" s="1"/>
  <c r="G98" i="9" s="1"/>
  <c r="F172" i="3"/>
  <c r="F105" i="3"/>
  <c r="G105" i="3" s="1"/>
  <c r="F101" i="3"/>
  <c r="F103" i="3"/>
  <c r="G103" i="3" s="1"/>
  <c r="F99" i="3"/>
  <c r="G85" i="3"/>
  <c r="G99" i="3" s="1"/>
  <c r="G101" i="3"/>
  <c r="G113" i="3" s="1"/>
  <c r="F113" i="3" l="1"/>
  <c r="G114" i="3"/>
  <c r="F114" i="3"/>
  <c r="F118" i="3" l="1"/>
  <c r="F119" i="3" s="1"/>
  <c r="F120" i="3" s="1"/>
  <c r="G118" i="3"/>
  <c r="G119" i="3" s="1"/>
  <c r="G120" i="3" s="1"/>
  <c r="F19" i="9" l="1"/>
  <c r="F13" i="9"/>
  <c r="F12" i="9"/>
  <c r="D10" i="9"/>
  <c r="F9" i="9"/>
  <c r="F8" i="9"/>
  <c r="F7" i="9"/>
  <c r="F6" i="9"/>
  <c r="F5" i="9"/>
  <c r="G78" i="3"/>
  <c r="G77" i="3"/>
  <c r="G76" i="3"/>
  <c r="G75" i="3"/>
  <c r="G74" i="3"/>
  <c r="G73" i="3"/>
  <c r="G70" i="3"/>
  <c r="G69" i="3"/>
  <c r="G68" i="3"/>
  <c r="G67" i="3"/>
  <c r="G66" i="3"/>
  <c r="E50" i="3"/>
  <c r="F50" i="3" s="1"/>
  <c r="E49" i="3"/>
  <c r="F49" i="3" s="1"/>
  <c r="E45" i="3"/>
  <c r="F45" i="3" s="1"/>
  <c r="E44" i="3"/>
  <c r="F44" i="3" s="1"/>
  <c r="C41" i="3"/>
  <c r="E36" i="3"/>
  <c r="E37" i="3" s="1"/>
  <c r="F35" i="3"/>
  <c r="F24" i="3"/>
  <c r="F19" i="3"/>
  <c r="F18" i="3"/>
  <c r="D17" i="3"/>
  <c r="F17" i="3" s="1"/>
  <c r="F16" i="3"/>
  <c r="D14" i="3"/>
  <c r="F13" i="3"/>
  <c r="F12" i="3"/>
  <c r="F11" i="3"/>
  <c r="F10" i="3"/>
  <c r="E42" i="6"/>
  <c r="D42" i="6"/>
  <c r="D29" i="6"/>
  <c r="C29" i="6"/>
  <c r="D24" i="6"/>
  <c r="E21" i="6"/>
  <c r="D36" i="6" s="1"/>
  <c r="F15" i="9" l="1"/>
  <c r="D38" i="6"/>
  <c r="C36" i="6"/>
  <c r="C38" i="6" s="1"/>
  <c r="G79" i="3"/>
  <c r="F10" i="9"/>
  <c r="F21" i="9" s="1"/>
  <c r="F42" i="6"/>
  <c r="G71" i="3"/>
  <c r="F14" i="3"/>
  <c r="F26" i="3" s="1"/>
  <c r="F51" i="3"/>
  <c r="F54" i="3" s="1"/>
  <c r="E38" i="3"/>
  <c r="F37" i="3"/>
  <c r="F36" i="3"/>
  <c r="F20" i="3"/>
  <c r="F16" i="9" l="1"/>
  <c r="F21" i="3"/>
  <c r="E25" i="3" s="1"/>
  <c r="F25" i="3" s="1"/>
  <c r="F27" i="3" s="1"/>
  <c r="F28" i="3" s="1"/>
  <c r="F20" i="9"/>
  <c r="F22" i="9" s="1"/>
  <c r="F23" i="9" s="1"/>
  <c r="F24" i="9" s="1"/>
  <c r="F38" i="3"/>
  <c r="E39" i="3"/>
  <c r="F39" i="3" s="1"/>
  <c r="F41" i="3" l="1"/>
  <c r="F53" i="3" s="1"/>
  <c r="F55" i="3" s="1"/>
  <c r="F56" i="3" s="1"/>
  <c r="F58" i="3" s="1"/>
  <c r="G4" i="6" l="1"/>
  <c r="G3" i="6"/>
  <c r="H8" i="4"/>
  <c r="H9" i="4"/>
  <c r="H10" i="4"/>
  <c r="H11" i="4"/>
  <c r="H12" i="4"/>
  <c r="H7" i="4"/>
  <c r="H26" i="4"/>
  <c r="H25" i="4" l="1"/>
  <c r="H24" i="4"/>
  <c r="H23" i="4"/>
  <c r="H22" i="4"/>
  <c r="H20" i="4"/>
  <c r="H19" i="4"/>
  <c r="H17" i="4"/>
  <c r="H32" i="4" l="1"/>
  <c r="H33" i="4" s="1"/>
  <c r="H34" i="4" l="1"/>
  <c r="H35" i="4" s="1"/>
  <c r="H36" i="4" l="1"/>
  <c r="H3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personal: personas requeridas para la ejecución del proyecto ya sean calificadas, semicalificadas y no calificadas.
</t>
        </r>
      </text>
    </comment>
    <comment ref="C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Cantidad: número de personas requeridas por tipo de personal, para el cumplimiento de los objetivos</t>
        </r>
      </text>
    </comment>
    <comment ref="E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Tiempo: cantidad de tiempo en el que debe estar involucrado el equipo de trabajo (meses, semanas, días)
</t>
        </r>
      </text>
    </comment>
    <comment ref="F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Costos de Personal: incluye salarios y prestaciones sociales, en este item se debe diferenciar el tipo de contratación: contrato laboral o prestación de servicios.
Los valores unitarios son establecidos por el proyecto y los recursos que se dispongan</t>
        </r>
      </text>
    </comment>
    <comment ref="G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Para Obtener este valor, seguir fórmula de cálculo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6" authorId="0" shapeId="0" xr:uid="{00000000-0006-0000-0500-000001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El tipo de personal están relacionadas y descritas en la pestaña de responsables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Alejandro Guauque Diaz</author>
  </authors>
  <commentList>
    <comment ref="D1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German Romero Quintero:</t>
        </r>
        <r>
          <rPr>
            <sz val="9"/>
            <color indexed="81"/>
            <rFont val="Tahoma"/>
            <family val="2"/>
          </rPr>
          <t xml:space="preserve">
Hacer un análisis por unidad geomorfológica, se pueden guiar por el mapa de unidades de suelo que tiene el IGAC en su geoportal, o guiarse por criterios técnicos geomorfológicos.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Alejandro Guauque Diaz</author>
  </authors>
  <commentList>
    <comment ref="D90" authorId="0" shapeId="0" xr:uid="{165536A1-22FA-43A3-9D87-7CB4EF72E259}">
      <text>
        <r>
          <rPr>
            <b/>
            <sz val="9"/>
            <color indexed="81"/>
            <rFont val="Tahoma"/>
            <family val="2"/>
          </rPr>
          <t>German Romero Quintero:</t>
        </r>
        <r>
          <rPr>
            <sz val="9"/>
            <color indexed="81"/>
            <rFont val="Tahoma"/>
            <family val="2"/>
          </rPr>
          <t xml:space="preserve">
Hacer un análisis por unidad geomorfológica, se pueden guiar por el mapa de unidades de suelo que tiene el IGAC en su geoportal, o guiarse por criterios técnicos geomorfológicos.</t>
        </r>
      </text>
    </comment>
  </commentList>
</comments>
</file>

<file path=xl/sharedStrings.xml><?xml version="1.0" encoding="utf-8"?>
<sst xmlns="http://schemas.openxmlformats.org/spreadsheetml/2006/main" count="758" uniqueCount="362">
  <si>
    <t>Ver Plan de acción</t>
  </si>
  <si>
    <t>Momento específico que se usa para medir el progreso de un proyecto hasta su objetivo final. Pueden estar formulados a través de indicadores, preguntas orientadoras, listas de chequeo o fechas de inicio, finalización o presentación de resultados</t>
  </si>
  <si>
    <t>Ver responsables</t>
  </si>
  <si>
    <t>Ver temporalidad</t>
  </si>
  <si>
    <t>Se presenta un formato a manera de ejemplo para la construcción de un presupuesto pre-operativo</t>
  </si>
  <si>
    <t>Ver presupuestos preoperativo</t>
  </si>
  <si>
    <t>Se presentan ejemplos de presupuestos para la implementación de algunas estrategias y técnicas de la SbN</t>
  </si>
  <si>
    <t>Ver presupuestos operativo</t>
  </si>
  <si>
    <t>Se presenta un formato a manera de ejemplo para la construcción de un presupuesto de mantenimiento, contempla en general, mano de obra e insumos, además, en este ítem es indispensable establecer desde la fase pre operativa la frecuencia anual y a lo largo del desarrollo del proyecto</t>
  </si>
  <si>
    <t>Ver presupuesto de mantenimiento</t>
  </si>
  <si>
    <t>Se presenta un formato a manera de ejemplo para la construcción de un presupuesto de seguimiento y evaluación: en este presupuesto se debe considerar equipo técnico y el tiempo y recursos necesarios para el procediendo de la información</t>
  </si>
  <si>
    <t>Ver presupuesto de S&amp;E</t>
  </si>
  <si>
    <t>Ver Plan de compras</t>
  </si>
  <si>
    <t>Regresar instructivo</t>
  </si>
  <si>
    <t>Fase</t>
  </si>
  <si>
    <t>Etapa</t>
  </si>
  <si>
    <t>Actividades</t>
  </si>
  <si>
    <t>Hitos</t>
  </si>
  <si>
    <t>Fecha de entrega</t>
  </si>
  <si>
    <t>Temporalidad</t>
  </si>
  <si>
    <t>Responsables</t>
  </si>
  <si>
    <t>Presupuesto</t>
  </si>
  <si>
    <t>Pre-operativas</t>
  </si>
  <si>
    <t>Preparación</t>
  </si>
  <si>
    <t>Caracterización y análisis del territorio</t>
  </si>
  <si>
    <t>Fecha de inicio del proyecto</t>
  </si>
  <si>
    <t>Corto Plazo</t>
  </si>
  <si>
    <t>Responsables!A1</t>
  </si>
  <si>
    <t>$Preoperativa'!A1</t>
  </si>
  <si>
    <t>Descripción de conflictos, tensiones y desafíos</t>
  </si>
  <si>
    <t>Porcentaje del territorio diagnosticado</t>
  </si>
  <si>
    <t>Revisión de la normativa legal</t>
  </si>
  <si>
    <t>Identificación y Descripción de actores</t>
  </si>
  <si>
    <t>Identificación de fuentes y esquemas de financiación</t>
  </si>
  <si>
    <t>Formulación</t>
  </si>
  <si>
    <t>Delimitar el área</t>
  </si>
  <si>
    <t>Objetivos y metas definidos</t>
  </si>
  <si>
    <t>Definir mecanismos de participación comunitaria</t>
  </si>
  <si>
    <t>Definir Objetivos y metas</t>
  </si>
  <si>
    <t>Valorar beneficios y beneficios</t>
  </si>
  <si>
    <t>Polígonos de intervención delimitados</t>
  </si>
  <si>
    <t>Identificar alternativas</t>
  </si>
  <si>
    <t>Planificación</t>
  </si>
  <si>
    <t>Analizar riesgos</t>
  </si>
  <si>
    <t>Seleccionar equipo técnico</t>
  </si>
  <si>
    <t>Construcción de diseños y/o planos</t>
  </si>
  <si>
    <t>Definir protocolo de monitoreo</t>
  </si>
  <si>
    <t>Definición de variables o indicadores</t>
  </si>
  <si>
    <t>Proyectar actividades, definir, costos, responsables y plan de costos</t>
  </si>
  <si>
    <t>comprobaciones presupuestarias: ¿el dinero es suficiente?</t>
  </si>
  <si>
    <t>Operativas</t>
  </si>
  <si>
    <t>Implementación</t>
  </si>
  <si>
    <t>Número de acuerdos firmadas</t>
  </si>
  <si>
    <t>Mediano plazo</t>
  </si>
  <si>
    <t>$Operativo'!A1</t>
  </si>
  <si>
    <t>Ejecutación de labores y actividades programadas en las fases pre-operativas, operativas y de mantenimiento</t>
  </si>
  <si>
    <t>Porcentaje de área implementadas</t>
  </si>
  <si>
    <t>Realizar actividades de monitoreo</t>
  </si>
  <si>
    <t>Porcentaje de áreas monitoreadas</t>
  </si>
  <si>
    <t xml:space="preserve">Ejecutar actividades de   inspección, control y manejo de los arreglos, estrategias o intervenciones que integran la SbN.  </t>
  </si>
  <si>
    <t>Porcentaje de áreas inspeccionadas</t>
  </si>
  <si>
    <t>Mantenimiento y monitoreo</t>
  </si>
  <si>
    <t>Largo Plazo</t>
  </si>
  <si>
    <t>$Mantenimiento'!A1</t>
  </si>
  <si>
    <t xml:space="preserve">Evaluación </t>
  </si>
  <si>
    <t>Seguimiento y aprendizajes</t>
  </si>
  <si>
    <t>Analizar los avances en el cumplimiento de los objetivos y metas establecidas</t>
  </si>
  <si>
    <t>Análisis del cumplimiento de objetivos</t>
  </si>
  <si>
    <t>$S&amp;E'!A1</t>
  </si>
  <si>
    <t>Identificar ajustes</t>
  </si>
  <si>
    <t>Fecha de finalización del proyecto</t>
  </si>
  <si>
    <t>Regresar a instructivo</t>
  </si>
  <si>
    <t>Plazo</t>
  </si>
  <si>
    <t>Años</t>
  </si>
  <si>
    <t>Corto</t>
  </si>
  <si>
    <t>0-1</t>
  </si>
  <si>
    <t>Mediano</t>
  </si>
  <si>
    <t xml:space="preserve"> 3 - 10</t>
  </si>
  <si>
    <t xml:space="preserve">Fuente: </t>
  </si>
  <si>
    <t>Aguilar-Garavito, Mauricio et al, 2015</t>
  </si>
  <si>
    <t>Tipo de personal</t>
  </si>
  <si>
    <t>Cantidad</t>
  </si>
  <si>
    <t>Tiempo  (meses)</t>
  </si>
  <si>
    <t>Dedicación (%)</t>
  </si>
  <si>
    <t>Director</t>
  </si>
  <si>
    <t>Coordinador</t>
  </si>
  <si>
    <t>Administrador</t>
  </si>
  <si>
    <t>Técnico</t>
  </si>
  <si>
    <t>Auxiliar</t>
  </si>
  <si>
    <t>Analista SST</t>
  </si>
  <si>
    <t>Mano de obra no calificada</t>
  </si>
  <si>
    <t>Guantes</t>
  </si>
  <si>
    <t>Botas</t>
  </si>
  <si>
    <t>Gafas</t>
  </si>
  <si>
    <t>Cascos con barbuquejo</t>
  </si>
  <si>
    <t>Equipo de trabajo (Responsables)</t>
  </si>
  <si>
    <t>Personal</t>
  </si>
  <si>
    <t>Tiempo  (meses, años)</t>
  </si>
  <si>
    <t>Profesional</t>
  </si>
  <si>
    <t>Otros costos directos</t>
  </si>
  <si>
    <t>Descripción</t>
  </si>
  <si>
    <t>Unidad</t>
  </si>
  <si>
    <t>Avalúos</t>
  </si>
  <si>
    <t>Global</t>
  </si>
  <si>
    <t>Estudio de títulos</t>
  </si>
  <si>
    <t>Imágenes</t>
  </si>
  <si>
    <t>Transporte terrestre</t>
  </si>
  <si>
    <t>Viáticos</t>
  </si>
  <si>
    <t>Alojamientos</t>
  </si>
  <si>
    <t>Transporte aéreo</t>
  </si>
  <si>
    <t>Trayecto</t>
  </si>
  <si>
    <t>Implementación de protocolos de bioseguridad</t>
  </si>
  <si>
    <t>A.I.U</t>
  </si>
  <si>
    <t>IVA (19%)</t>
  </si>
  <si>
    <t>Nucleación</t>
  </si>
  <si>
    <t>Listado de estrategias o técnicas</t>
  </si>
  <si>
    <t>Cerramientos</t>
  </si>
  <si>
    <t>Talleres</t>
  </si>
  <si>
    <t>Enriquecimientos</t>
  </si>
  <si>
    <t>Ha</t>
  </si>
  <si>
    <t>Cerva viva mixta</t>
  </si>
  <si>
    <t>Valor total</t>
  </si>
  <si>
    <t>Ahoyado</t>
  </si>
  <si>
    <t>Jornal</t>
  </si>
  <si>
    <t>Transporte (menor ) de plántulas e insumos</t>
  </si>
  <si>
    <t>Siembra y fertilización (Incluye replante)</t>
  </si>
  <si>
    <t>Limpias</t>
  </si>
  <si>
    <t xml:space="preserve">Subtotal mano de obra </t>
  </si>
  <si>
    <t>1.2 INSUMOS</t>
  </si>
  <si>
    <t>Plantas para reposición (10%)</t>
  </si>
  <si>
    <t>%</t>
  </si>
  <si>
    <t>Fertilizantes</t>
  </si>
  <si>
    <t>Kilo</t>
  </si>
  <si>
    <t>Transporte menor (mulas)</t>
  </si>
  <si>
    <t>No.</t>
  </si>
  <si>
    <t>Subtotal insumos</t>
  </si>
  <si>
    <t>TOTAL COSTOS DIRECTOS (1.1 + 1.2)</t>
  </si>
  <si>
    <t>2. COSTOS INDIRECTOS AÑO 1</t>
  </si>
  <si>
    <t>Gestión</t>
  </si>
  <si>
    <t>Asistencia profesional</t>
  </si>
  <si>
    <t>Reconocimiento por uso de herramientas  (costo de la mano de obra)</t>
  </si>
  <si>
    <t>Subtotal mano de obra</t>
  </si>
  <si>
    <t xml:space="preserve">Subtotal insumos </t>
  </si>
  <si>
    <t>2   Costos Indirectos</t>
  </si>
  <si>
    <t>Subtotal indirectos</t>
  </si>
  <si>
    <t>Metro lineal</t>
  </si>
  <si>
    <t xml:space="preserve">Actividad 1. Acercamiento inicial de reconocimiento de los ecosistemas </t>
  </si>
  <si>
    <t>Profesional social</t>
  </si>
  <si>
    <t>Profesional en negociación predial (Restauración)</t>
  </si>
  <si>
    <t>Profesional Predial</t>
  </si>
  <si>
    <t>Tecnólogo SST</t>
  </si>
  <si>
    <t>Día</t>
  </si>
  <si>
    <t>Alojamiento</t>
  </si>
  <si>
    <t>Apertura de franjas o nucleación</t>
  </si>
  <si>
    <t>Trazado</t>
  </si>
  <si>
    <t>Alcareos de dosel</t>
  </si>
  <si>
    <t>Plateo</t>
  </si>
  <si>
    <t>Aplicación  de fertilizantes y correctivos</t>
  </si>
  <si>
    <t>Transporte menor de insumos</t>
  </si>
  <si>
    <t>Plantación (siembra)</t>
  </si>
  <si>
    <t xml:space="preserve">Control fitosanitario </t>
  </si>
  <si>
    <t>Reposición (Replante)</t>
  </si>
  <si>
    <t>Podas de formación</t>
  </si>
  <si>
    <t>Riego</t>
  </si>
  <si>
    <t>Adecuación de caminos</t>
  </si>
  <si>
    <t>Protección de incendios</t>
  </si>
  <si>
    <t>Plántulas + 10% repos.</t>
  </si>
  <si>
    <t>Plántulas</t>
  </si>
  <si>
    <t>Insumos - Fertilizante orgánico</t>
  </si>
  <si>
    <t>Bulto</t>
  </si>
  <si>
    <t>Correctivo ( Cal Dolomítica, Calfos, otros)</t>
  </si>
  <si>
    <t>Insumos - Hidroretenedor</t>
  </si>
  <si>
    <t>Análisis de Suelos</t>
  </si>
  <si>
    <t>Costos para 1 ha</t>
  </si>
  <si>
    <t xml:space="preserve">Herramientas </t>
  </si>
  <si>
    <t xml:space="preserve">Transp. Insumos </t>
  </si>
  <si>
    <t>IPC proyectado</t>
  </si>
  <si>
    <t>Km</t>
  </si>
  <si>
    <t>Limipias</t>
  </si>
  <si>
    <t>Plantas</t>
  </si>
  <si>
    <t>Plantas para reposición (20%)</t>
  </si>
  <si>
    <t xml:space="preserve">Transporte mayor </t>
  </si>
  <si>
    <t>Monitoreo</t>
  </si>
  <si>
    <t>Transporte menor de plantas</t>
  </si>
  <si>
    <t>Control fitosanitario</t>
  </si>
  <si>
    <t>Transporte menor (mulas x dia)</t>
  </si>
  <si>
    <t>Transporte mayor</t>
  </si>
  <si>
    <t>Listado de mantenimientos</t>
  </si>
  <si>
    <t>Transporte menor (mulas x día)</t>
  </si>
  <si>
    <t>cantidad</t>
  </si>
  <si>
    <t>Valor unitario</t>
  </si>
  <si>
    <t>Profesional de campo</t>
  </si>
  <si>
    <t>Profesional biólogo de campo</t>
  </si>
  <si>
    <t>Profesional de oficina</t>
  </si>
  <si>
    <t>Profesional biólogo de oficina</t>
  </si>
  <si>
    <t>SIG</t>
  </si>
  <si>
    <t>Directos:</t>
  </si>
  <si>
    <t>Servicio</t>
  </si>
  <si>
    <t>Duración/frecuencia</t>
  </si>
  <si>
    <t>Valor estimado</t>
  </si>
  <si>
    <t>Responsable</t>
  </si>
  <si>
    <t>Preoperativa</t>
  </si>
  <si>
    <t>Se  requiere solo una vez durante el desarrollo del proyecto</t>
  </si>
  <si>
    <t>Caracterización de suelos</t>
  </si>
  <si>
    <t>Consiuste de un analisis quimico y físico, general, del suelo con el fin de establecer recomendaciones de fertilización y manejo del suelo</t>
  </si>
  <si>
    <t xml:space="preserve">Se recomienda en la fase inicial del proyecto. Si la fertilidad del suelo esta entre las metas, se deberá realizar en intervalos de, al menos, seis  meses </t>
  </si>
  <si>
    <t>Determinación de línea base</t>
  </si>
  <si>
    <t>Imagen satelital</t>
  </si>
  <si>
    <t>Imagen satelital tipo LIDAR. Es necesario para la determinación de los indicadores de la línea base</t>
  </si>
  <si>
    <t>Operativa</t>
  </si>
  <si>
    <t xml:space="preserve">Compra de plantulas (Leucaena leuchocephala) </t>
  </si>
  <si>
    <t>Semillas</t>
  </si>
  <si>
    <t>Compra de semillas para una ha</t>
  </si>
  <si>
    <t>Se realizara por cohortes según la planeación del proyecto</t>
  </si>
  <si>
    <t>Se hara la compra de materiales para el cercamiento.</t>
  </si>
  <si>
    <t>Se hara la compra siguiendo el cronograma de implementación</t>
  </si>
  <si>
    <t>Plantación de setos forrajeros</t>
  </si>
  <si>
    <t xml:space="preserve">Insumos agricolas </t>
  </si>
  <si>
    <t xml:space="preserve">Se requiere para la siembra </t>
  </si>
  <si>
    <t>Se hara la compra siguiendo el calendario de planeación</t>
  </si>
  <si>
    <t>Evaluación</t>
  </si>
  <si>
    <t>Seguimiento y Aprendizaje</t>
  </si>
  <si>
    <t>Analisis del avance del cumplimiento, en terreno, de la intervensión</t>
  </si>
  <si>
    <r>
      <t>Análisis </t>
    </r>
    <r>
      <rPr>
        <sz val="12"/>
        <color rgb="FF202124"/>
        <rFont val="Arial"/>
        <family val="2"/>
      </rPr>
      <t>que se realiza sobre los antecedentes legales de un inmueble</t>
    </r>
    <r>
      <rPr>
        <sz val="12"/>
        <color rgb="FF000000"/>
        <rFont val="Arial"/>
        <family val="2"/>
      </rPr>
      <t>.  Son necesarios para determinar la viabilidad para implementar una estrategia o técnica de la SbN</t>
    </r>
  </si>
  <si>
    <t>Instrucciones</t>
  </si>
  <si>
    <r>
      <t xml:space="preserve">En este instrumento se presenta una guía práctica para la organización y proyección de todas las actividades: preoperativas, operativas, de mantenimiento, monitoreo y evaluación de proyectos de </t>
    </r>
    <r>
      <rPr>
        <sz val="14"/>
        <rFont val="Tahoma"/>
        <family val="2"/>
      </rPr>
      <t>SbN de Restauración de la conectividad del paisaje agropecuario</t>
    </r>
    <r>
      <rPr>
        <sz val="14"/>
        <color theme="1"/>
        <rFont val="Tahoma"/>
        <family val="2"/>
      </rPr>
      <t>, y se especifican los costos, plan de compras y responsables. Los costos son de referencia y deberán ser actualizados al momento de la planeación presupuestal real</t>
    </r>
  </si>
  <si>
    <t>Fase 1. Preoperativa</t>
  </si>
  <si>
    <t>En la fase preoperativa se organizan y proyectan actividades de factibilidad, consulta, caracterización y análisis, entre otras, que contribuyen con el la identificación de la problemática y el conocimiento del sitio donde se implementarán las estrategias y técnicas específicas de la SbN. Cabe aclarar que las costos son de referencia y deberan ser actualizados cada vez que se haga una planeación presupuestal del proyecto</t>
  </si>
  <si>
    <t>Fase 2. Operativa</t>
  </si>
  <si>
    <t>La fase operativa inicia una vez se han firmado los acuerdos de conservación con las partes interesadas e incluye el desarrollo de las estrategias técnicas y financieras propias de proyectos de SbN de Restauración de la conectividad del paisaje agropecuario</t>
  </si>
  <si>
    <t>Fase 3. Mantenimiento y monitoreo</t>
  </si>
  <si>
    <t>La fase de mantenimiento y monitoreo se contempla una vez se haya culminado la etapa de implementación y tiene en cuenta las actividades de inspección, control y manejo de los arreglos, estrategias o intervenciones que integran los proyectos de SbN de Restauración de la conectividad del paisaje agropecuario</t>
  </si>
  <si>
    <t>Plan de acción</t>
  </si>
  <si>
    <t>La construcción de un plan de acción se realiza con la intención de marcar el rumbo deseado dentro del desarrollo de un proyecto, asociado a proyectos de SbN de Restauración de la conectividad del paisaje agropecuario. Para ello, se deben concretar las actividades necesarias para organizar los trabajo de manera que aumenten los rendimientos y se reduzcan los costos y el esfuerzo. Se propone incluir dentro del plan de acción: hitos, cronograma, responsables y presupuesto</t>
  </si>
  <si>
    <t>Los responsables de un proyecto de SbN de Restauración de la conectividad del paisaje agropecuario es el equipo de trabajo o personal vinculado a este. Para efectos presupuestales debe incluirse variables como:
Tipo de personal: personas requeridas para la ejecución del proyecto ya sean calificadas, semicalificadas y no calificadas
Cantidad: número de personas requeridas por tipo de personal, para el cumplimiento de los objetivos
Tiempo: cantidad de tiempo en el que debe estar involucrado el equipo de trabajo (meses, semanas, días)
Dedicación: porcentaje de tiempo al que debe estar vinculado el personal  al proyecto
Nota: en el encabezado de las columnas se presentan notas aclaratorias para el diligenciado del formato</t>
  </si>
  <si>
    <t>Fecha de entrega y temporalidad</t>
  </si>
  <si>
    <t>Dentro del plan de acción se incluye la columna de fechas, haciendo referencia a cronogramas proyectados para el cumplimiento de la actividad, que a su vez están asociadas a un lapso de tiempo, de corto, mediano y largo plazo (columna de temporalidad)</t>
  </si>
  <si>
    <r>
      <t xml:space="preserve">El presupuesto hace referencia a los costos proyectados para el desarrollo del proyecto, incluye:
</t>
    </r>
    <r>
      <rPr>
        <b/>
        <sz val="14"/>
        <color theme="1"/>
        <rFont val="Tahoma"/>
        <family val="2"/>
      </rPr>
      <t xml:space="preserve">Costos de personal: </t>
    </r>
    <r>
      <rPr>
        <sz val="14"/>
        <color theme="1"/>
        <rFont val="Tahoma"/>
        <family val="2"/>
      </rPr>
      <t xml:space="preserve">incluye salarios y prestaciones sociales, en este ítem se debe diferenciar el tipo de contratación: contrato laboral o prestación de servicios
</t>
    </r>
    <r>
      <rPr>
        <b/>
        <sz val="14"/>
        <color theme="1"/>
        <rFont val="Tahoma"/>
        <family val="2"/>
      </rPr>
      <t xml:space="preserve">Costos directos: </t>
    </r>
    <r>
      <rPr>
        <sz val="14"/>
        <color theme="1"/>
        <rFont val="Tahoma"/>
        <family val="2"/>
      </rPr>
      <t xml:space="preserve">se asocian a recursos financieros que se preveen usar en la ejecución de las actividades del proyecto. Deben incluir gastos de viaje, transporte, materiales, equipos, insumos, dotación
Costos imprevistos: se asocian a contingencias del proyecto y pueden incluirse dentro A.I.U como un porcentaje
</t>
    </r>
    <r>
      <rPr>
        <b/>
        <sz val="14"/>
        <color theme="1"/>
        <rFont val="Tahoma"/>
        <family val="2"/>
      </rPr>
      <t xml:space="preserve">A.I.U: </t>
    </r>
    <r>
      <rPr>
        <sz val="14"/>
        <color theme="1"/>
        <rFont val="Tahoma"/>
        <family val="2"/>
      </rPr>
      <t xml:space="preserve">corresponde con los costos proyectados, para la administración, imprevistos y utilidades
Impuestos: gravámenes proyectados dentro de la ejecución del proyecto
</t>
    </r>
  </si>
  <si>
    <t>Plan de compras</t>
  </si>
  <si>
    <t>El plan de compras es una herramienta que permite definir las necesidades de insumos (bienes, servicios y obras) para un período de actividades; además, se constituye un elemento que está integrado al presupuesto, al sistema contable – financiero, y al plan de acción del proyecto. Tenga presente, contactar y comparar proveedores y conseguir un trato igualitario con ellos</t>
  </si>
  <si>
    <t>Plan de acción, hitos y presupuestos</t>
  </si>
  <si>
    <t>Firmar acuerdos de restauración</t>
  </si>
  <si>
    <t>Largo plazo</t>
  </si>
  <si>
    <t>Costos planificados/costos del proyecto</t>
  </si>
  <si>
    <t>Valor parcial</t>
  </si>
  <si>
    <t>Profesional ambiental</t>
  </si>
  <si>
    <t>Salario mínimo</t>
  </si>
  <si>
    <t>Año</t>
  </si>
  <si>
    <t>Subsidio de transporte</t>
  </si>
  <si>
    <t>Días laborales al mes</t>
  </si>
  <si>
    <t>Horas laborales por día</t>
  </si>
  <si>
    <t>Dotación laboral</t>
  </si>
  <si>
    <t>Total</t>
  </si>
  <si>
    <t>Chalecos visibilidad</t>
  </si>
  <si>
    <t>Análisis de prestaciones sociales personal con salario inferior a 2 smmv, válido para oficiales y ayudantes</t>
  </si>
  <si>
    <t>Costo trabajador mensual</t>
  </si>
  <si>
    <t>Salario</t>
  </si>
  <si>
    <t>Cesantías</t>
  </si>
  <si>
    <t>Vacaciones</t>
  </si>
  <si>
    <t>Prima de servicios</t>
  </si>
  <si>
    <t>Intereses a las cesantías</t>
  </si>
  <si>
    <t>Aportes de salud</t>
  </si>
  <si>
    <t>Aportes a riegos profesionales</t>
  </si>
  <si>
    <t>Aportes a pensión</t>
  </si>
  <si>
    <t>Aporte SENA</t>
  </si>
  <si>
    <t>Aporte ICBF</t>
  </si>
  <si>
    <t>Aporte CCF</t>
  </si>
  <si>
    <t>Dotación de labor</t>
  </si>
  <si>
    <t>Total de prestaciones sociales</t>
  </si>
  <si>
    <t>Descripción de mano de obra</t>
  </si>
  <si>
    <t>Obreros con prestaciones</t>
  </si>
  <si>
    <t>Valor día</t>
  </si>
  <si>
    <t>Factor</t>
  </si>
  <si>
    <t>Valor día integral</t>
  </si>
  <si>
    <t>Información de apoyo: cálculo de un salario mínimo</t>
  </si>
  <si>
    <t xml:space="preserve">Presupuesto preoperativo </t>
  </si>
  <si>
    <t>Subtotal equipo de trabajo</t>
  </si>
  <si>
    <t>Subtotal otros costos directos</t>
  </si>
  <si>
    <t>Subtotal fase preoperativa</t>
  </si>
  <si>
    <t xml:space="preserve">Total  </t>
  </si>
  <si>
    <t>Total proyecto incluido IVA</t>
  </si>
  <si>
    <t>Actividad</t>
  </si>
  <si>
    <t>Establecimiento de cobertura (Forraje)</t>
  </si>
  <si>
    <t>Categoría de inversión</t>
  </si>
  <si>
    <t>Valor por hectárea</t>
  </si>
  <si>
    <t>1. Costos directos año 1</t>
  </si>
  <si>
    <t>1.1 Mano de obra</t>
  </si>
  <si>
    <t>1.2 Insumos</t>
  </si>
  <si>
    <t>Total costos directos (1.1 + 1.2)</t>
  </si>
  <si>
    <t>2.Costos indirectos año 1</t>
  </si>
  <si>
    <t>Plantas arbóreo y arbustivo (Ej. Leucaena leucocephala)</t>
  </si>
  <si>
    <t>Transporte mayor (Transporte de plántulas)</t>
  </si>
  <si>
    <t>Total costos indirectos año 1</t>
  </si>
  <si>
    <t>Total costo de establecimiento año 1</t>
  </si>
  <si>
    <t>Detalle</t>
  </si>
  <si>
    <t>1. Costos directos</t>
  </si>
  <si>
    <t>Cantidad/ha</t>
  </si>
  <si>
    <t>Trazo y rocería</t>
  </si>
  <si>
    <t>Hincado</t>
  </si>
  <si>
    <t>Templado y grapado</t>
  </si>
  <si>
    <t>Transporte (menor)</t>
  </si>
  <si>
    <t>Pintada</t>
  </si>
  <si>
    <t>smlv</t>
  </si>
  <si>
    <t>1.2    Insumos</t>
  </si>
  <si>
    <t>Postes de madera</t>
  </si>
  <si>
    <t>Alambre calibre 14</t>
  </si>
  <si>
    <t>Pintura amarilla esmalte</t>
  </si>
  <si>
    <t>Impermeabilizante(Tipo vareta)</t>
  </si>
  <si>
    <t>Disolvente para pintura e impermeabilizante</t>
  </si>
  <si>
    <t>Grapas</t>
  </si>
  <si>
    <t>Puntillas de 3 pulgadas</t>
  </si>
  <si>
    <t>Herramientas (5% MO)</t>
  </si>
  <si>
    <t>Transporte insumos</t>
  </si>
  <si>
    <t>Total costos</t>
  </si>
  <si>
    <t>Poste</t>
  </si>
  <si>
    <t>Rollo</t>
  </si>
  <si>
    <t>Kg</t>
  </si>
  <si>
    <t>Factor IPC 2020</t>
  </si>
  <si>
    <t>Equipo de trabajo</t>
  </si>
  <si>
    <t>Coordinador proyecto</t>
  </si>
  <si>
    <t>Protocolos Covid</t>
  </si>
  <si>
    <t xml:space="preserve">Estudios de títulos </t>
  </si>
  <si>
    <t>Valor hectárea</t>
  </si>
  <si>
    <t>1. Costos indirectos</t>
  </si>
  <si>
    <t>1.1. Mano de obra</t>
  </si>
  <si>
    <t xml:space="preserve"> 1.2. Insumos </t>
  </si>
  <si>
    <t>Correctivo ( Cal dolomítica, calfos, otros)</t>
  </si>
  <si>
    <t>Total costos directos</t>
  </si>
  <si>
    <t>2. Costos indirectos</t>
  </si>
  <si>
    <t>Total costos indirectos</t>
  </si>
  <si>
    <t>Total costo establecimiento</t>
  </si>
  <si>
    <t>Cerca viva mixta1 Km)</t>
  </si>
  <si>
    <t>2. Costos indirectos año 1</t>
  </si>
  <si>
    <t>Establecimiento de cobertura</t>
  </si>
  <si>
    <t>3. Costos directos mantenimiento</t>
  </si>
  <si>
    <t>3.1 Mano de obra</t>
  </si>
  <si>
    <t>3.2 Insumos</t>
  </si>
  <si>
    <t>Total costos directos (3.1 + 3.2)</t>
  </si>
  <si>
    <t>4. Costos indirectos año 2</t>
  </si>
  <si>
    <t>Total costos indirectos mantenimiento</t>
  </si>
  <si>
    <t>Total costos mantenimiento</t>
  </si>
  <si>
    <t>Gran total</t>
  </si>
  <si>
    <t>Mantenimiento</t>
  </si>
  <si>
    <t>Costos directos mantenimiento No 1</t>
  </si>
  <si>
    <t>4. Costos indirectos mantenimiento No 1</t>
  </si>
  <si>
    <t>Total costos indirectos mantenimiento No 1</t>
  </si>
  <si>
    <t>Total costos mantenimiento No 1</t>
  </si>
  <si>
    <t xml:space="preserve">1.2    Insumos </t>
  </si>
  <si>
    <t xml:space="preserve"> 1.2. Insumos</t>
  </si>
  <si>
    <t>Total costo establecimiento año 1</t>
  </si>
  <si>
    <t>4.Costos indirectos año 2</t>
  </si>
  <si>
    <t>Auxiliares (3)</t>
  </si>
  <si>
    <t>Técnico oficina</t>
  </si>
  <si>
    <t>Mes</t>
  </si>
  <si>
    <t>Plan de compra</t>
  </si>
  <si>
    <t>Consiste en la determinación del valor de los predios y se obtiene mediante la investigación y análisis estadístico del mercado inmobiliario. Son necesarios para determinar la viabilidad para implementar una estrategia o técnica de SbN de Restauración de la conectividad del paisaje agropecuario</t>
  </si>
  <si>
    <t>Postes de madera, alambre calibre 14, pintura amarilla esmalte, impermeabilizante(tipo vareta), disolvente para pintura e impermeabilizante, grapas, puntillas de 3 pulgadas</t>
  </si>
  <si>
    <t>Se requiere dos veces durante el desarrollo del proyecto</t>
  </si>
  <si>
    <t>Smlmv</t>
  </si>
  <si>
    <t>Los cálculos de costos de cerca viva no incluyen cerramientos</t>
  </si>
  <si>
    <t xml:space="preserve">Presupuesto operativo </t>
  </si>
  <si>
    <t>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</si>
</sst>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[$€-2]\ * #,##0.00_ ;_ [$€-2]\ * \-#,##0.00_ ;_ [$€-2]\ * &quot;-&quot;??_ "/>
    <numFmt numFmtId="169" formatCode="&quot;$&quot;\ #,##0;[Red]&quot;$&quot;\ #,##0"/>
    <numFmt numFmtId="170" formatCode="&quot;$&quot;\ #,##0"/>
    <numFmt numFmtId="171" formatCode="0.0%"/>
    <numFmt numFmtId="172" formatCode="_-* #,##0\ _p_t_a_-;\-* #,##0\ _p_t_a_-;_-* &quot;-&quot;\ _p_t_a_-;_-@_-"/>
    <numFmt numFmtId="173" formatCode="_-* #,##0.0\ _p_t_a_-;\-* #,##0.0\ _p_t_a_-;_-* &quot;-&quot;\ _p_t_a_-;_-@_-"/>
    <numFmt numFmtId="174" formatCode="#,##0.0"/>
    <numFmt numFmtId="175" formatCode="_ &quot;$&quot;\ * #,##0_ ;_ &quot;$&quot;\ * \-#,##0_ ;_ &quot;$&quot;\ * &quot;-&quot;??_ ;_ @_ "/>
    <numFmt numFmtId="176" formatCode="_-[$$-240A]\ * #,##0_-;\-[$$-240A]\ * #,##0_-;_-[$$-240A]\ * &quot;-&quot;??_-;_-@_-"/>
  </numFmts>
  <fonts count="8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u/>
      <sz val="11"/>
      <color theme="10"/>
      <name val="Arial"/>
      <family val="2"/>
    </font>
    <font>
      <u/>
      <sz val="18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color theme="1"/>
      <name val="Tahoma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u/>
      <sz val="12"/>
      <color theme="10"/>
      <name val="Tahoma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 Narrow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8"/>
      <color theme="1"/>
      <name val="Tahoma"/>
      <family val="2"/>
    </font>
    <font>
      <b/>
      <sz val="11"/>
      <name val="Tahoma"/>
      <family val="2"/>
    </font>
    <font>
      <u/>
      <sz val="11"/>
      <color theme="10"/>
      <name val="Tahom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color rgb="FFFF000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2"/>
      <color theme="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2"/>
      <color rgb="FFFF0000"/>
      <name val="Tahoma"/>
      <family val="2"/>
    </font>
    <font>
      <sz val="12"/>
      <color theme="0"/>
      <name val="Tahoma"/>
      <family val="2"/>
    </font>
    <font>
      <b/>
      <sz val="12"/>
      <color rgb="FF000000"/>
      <name val="Tahoma"/>
      <family val="2"/>
    </font>
    <font>
      <b/>
      <sz val="12"/>
      <color rgb="FF000000"/>
      <name val="Arial"/>
      <family val="2"/>
    </font>
    <font>
      <sz val="12"/>
      <color rgb="FF202124"/>
      <name val="Arial"/>
      <family val="2"/>
    </font>
    <font>
      <b/>
      <sz val="14"/>
      <color theme="0"/>
      <name val="Tahoma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0"/>
      <name val="Arial Narrow"/>
      <family val="2"/>
    </font>
    <font>
      <sz val="12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42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3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33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5" fillId="2" borderId="0" xfId="0" applyFont="1" applyFill="1" applyBorder="1"/>
    <xf numFmtId="0" fontId="30" fillId="2" borderId="0" xfId="22" applyFont="1" applyFill="1" applyBorder="1" applyAlignment="1">
      <alignment wrapText="1"/>
    </xf>
    <xf numFmtId="0" fontId="31" fillId="2" borderId="0" xfId="22" applyFont="1" applyFill="1" applyBorder="1" applyAlignment="1">
      <alignment wrapText="1"/>
    </xf>
    <xf numFmtId="0" fontId="31" fillId="2" borderId="0" xfId="22" applyFont="1" applyFill="1" applyBorder="1"/>
    <xf numFmtId="0" fontId="32" fillId="2" borderId="0" xfId="0" applyFont="1" applyFill="1" applyBorder="1"/>
    <xf numFmtId="0" fontId="32" fillId="2" borderId="0" xfId="0" applyFont="1" applyFill="1" applyBorder="1" applyAlignment="1">
      <alignment vertical="center"/>
    </xf>
    <xf numFmtId="0" fontId="31" fillId="2" borderId="0" xfId="22" applyFont="1" applyFill="1" applyBorder="1" applyAlignment="1">
      <alignment vertical="top"/>
    </xf>
    <xf numFmtId="0" fontId="25" fillId="2" borderId="0" xfId="0" applyFont="1" applyFill="1"/>
    <xf numFmtId="0" fontId="25" fillId="2" borderId="0" xfId="0" applyFont="1" applyFill="1" applyAlignment="1">
      <alignment vertical="center"/>
    </xf>
    <xf numFmtId="0" fontId="30" fillId="2" borderId="0" xfId="22" applyFont="1" applyFill="1"/>
    <xf numFmtId="0" fontId="0" fillId="2" borderId="0" xfId="0" applyFill="1" applyAlignment="1">
      <alignment vertical="top"/>
    </xf>
    <xf numFmtId="0" fontId="8" fillId="0" borderId="0" xfId="0" applyFont="1" applyAlignment="1">
      <alignment vertical="center" wrapText="1"/>
    </xf>
    <xf numFmtId="0" fontId="7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/>
    <xf numFmtId="16" fontId="7" fillId="2" borderId="2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0" fillId="2" borderId="0" xfId="0" applyFont="1" applyFill="1"/>
    <xf numFmtId="0" fontId="4" fillId="2" borderId="0" xfId="22" applyFill="1"/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0" fontId="26" fillId="2" borderId="0" xfId="0" applyFont="1" applyFill="1" applyAlignment="1">
      <alignment vertical="center"/>
    </xf>
    <xf numFmtId="0" fontId="2" fillId="2" borderId="0" xfId="0" applyFont="1" applyFill="1"/>
    <xf numFmtId="0" fontId="8" fillId="2" borderId="0" xfId="0" applyFont="1" applyFill="1" applyAlignment="1">
      <alignment vertical="center" wrapText="1"/>
    </xf>
    <xf numFmtId="0" fontId="6" fillId="2" borderId="0" xfId="0" applyFont="1" applyFill="1"/>
    <xf numFmtId="0" fontId="47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14" fontId="39" fillId="0" borderId="8" xfId="0" applyNumberFormat="1" applyFont="1" applyBorder="1" applyAlignment="1">
      <alignment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wrapText="1"/>
    </xf>
    <xf numFmtId="14" fontId="39" fillId="0" borderId="1" xfId="0" applyNumberFormat="1" applyFont="1" applyBorder="1"/>
    <xf numFmtId="0" fontId="48" fillId="0" borderId="14" xfId="0" applyFont="1" applyBorder="1" applyAlignment="1">
      <alignment vertical="center" wrapText="1"/>
    </xf>
    <xf numFmtId="0" fontId="39" fillId="0" borderId="14" xfId="0" applyFont="1" applyBorder="1" applyAlignment="1"/>
    <xf numFmtId="14" fontId="39" fillId="0" borderId="45" xfId="0" applyNumberFormat="1" applyFont="1" applyBorder="1" applyAlignment="1">
      <alignment wrapText="1"/>
    </xf>
    <xf numFmtId="0" fontId="41" fillId="3" borderId="16" xfId="0" applyFont="1" applyFill="1" applyBorder="1" applyAlignment="1">
      <alignment horizontal="center" vertical="center" wrapText="1"/>
    </xf>
    <xf numFmtId="0" fontId="24" fillId="0" borderId="17" xfId="22" quotePrefix="1" applyFont="1" applyBorder="1" applyAlignment="1">
      <alignment horizontal="center" vertical="center"/>
    </xf>
    <xf numFmtId="0" fontId="48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vertical="center"/>
    </xf>
    <xf numFmtId="14" fontId="39" fillId="0" borderId="19" xfId="0" applyNumberFormat="1" applyFont="1" applyBorder="1"/>
    <xf numFmtId="0" fontId="2" fillId="2" borderId="21" xfId="0" applyFont="1" applyFill="1" applyBorder="1"/>
    <xf numFmtId="0" fontId="2" fillId="2" borderId="6" xfId="0" applyFont="1" applyFill="1" applyBorder="1"/>
    <xf numFmtId="0" fontId="8" fillId="2" borderId="6" xfId="0" applyFont="1" applyFill="1" applyBorder="1" applyAlignment="1">
      <alignment vertical="center" wrapText="1"/>
    </xf>
    <xf numFmtId="0" fontId="6" fillId="2" borderId="6" xfId="0" applyFont="1" applyFill="1" applyBorder="1"/>
    <xf numFmtId="0" fontId="2" fillId="2" borderId="25" xfId="0" applyFont="1" applyFill="1" applyBorder="1"/>
    <xf numFmtId="0" fontId="46" fillId="6" borderId="35" xfId="0" applyFont="1" applyFill="1" applyBorder="1" applyAlignment="1">
      <alignment horizontal="center" vertical="center" wrapText="1"/>
    </xf>
    <xf numFmtId="0" fontId="46" fillId="6" borderId="36" xfId="0" applyFont="1" applyFill="1" applyBorder="1" applyAlignment="1">
      <alignment horizontal="center" vertical="center" wrapText="1"/>
    </xf>
    <xf numFmtId="0" fontId="46" fillId="6" borderId="37" xfId="0" applyFont="1" applyFill="1" applyBorder="1" applyAlignment="1">
      <alignment horizontal="center" vertical="center" wrapText="1"/>
    </xf>
    <xf numFmtId="0" fontId="50" fillId="6" borderId="28" xfId="0" applyFont="1" applyFill="1" applyBorder="1" applyAlignment="1">
      <alignment horizontal="center"/>
    </xf>
    <xf numFmtId="0" fontId="50" fillId="6" borderId="29" xfId="0" applyFont="1" applyFill="1" applyBorder="1" applyAlignment="1">
      <alignment horizontal="center"/>
    </xf>
    <xf numFmtId="0" fontId="8" fillId="2" borderId="0" xfId="0" applyFont="1" applyFill="1"/>
    <xf numFmtId="0" fontId="8" fillId="2" borderId="34" xfId="0" applyFont="1" applyFill="1" applyBorder="1"/>
    <xf numFmtId="0" fontId="8" fillId="2" borderId="5" xfId="0" applyFont="1" applyFill="1" applyBorder="1"/>
    <xf numFmtId="9" fontId="8" fillId="2" borderId="5" xfId="23" applyFont="1" applyFill="1" applyBorder="1"/>
    <xf numFmtId="44" fontId="8" fillId="2" borderId="5" xfId="25" applyFont="1" applyFill="1" applyBorder="1"/>
    <xf numFmtId="44" fontId="8" fillId="2" borderId="33" xfId="25" applyFont="1" applyFill="1" applyBorder="1"/>
    <xf numFmtId="0" fontId="8" fillId="2" borderId="16" xfId="0" applyFont="1" applyFill="1" applyBorder="1"/>
    <xf numFmtId="0" fontId="8" fillId="2" borderId="1" xfId="0" applyFont="1" applyFill="1" applyBorder="1"/>
    <xf numFmtId="9" fontId="8" fillId="2" borderId="1" xfId="23" applyFont="1" applyFill="1" applyBorder="1"/>
    <xf numFmtId="44" fontId="8" fillId="2" borderId="1" xfId="25" applyFont="1" applyFill="1" applyBorder="1"/>
    <xf numFmtId="44" fontId="8" fillId="2" borderId="17" xfId="25" applyFont="1" applyFill="1" applyBorder="1"/>
    <xf numFmtId="0" fontId="8" fillId="2" borderId="6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44" fontId="8" fillId="2" borderId="19" xfId="25" applyFont="1" applyFill="1" applyBorder="1"/>
    <xf numFmtId="44" fontId="8" fillId="2" borderId="20" xfId="25" applyFont="1" applyFill="1" applyBorder="1"/>
    <xf numFmtId="0" fontId="17" fillId="2" borderId="0" xfId="0" applyFont="1" applyFill="1"/>
    <xf numFmtId="0" fontId="17" fillId="2" borderId="6" xfId="0" applyFont="1" applyFill="1" applyBorder="1"/>
    <xf numFmtId="0" fontId="17" fillId="2" borderId="0" xfId="0" applyFont="1" applyFill="1" applyBorder="1"/>
    <xf numFmtId="0" fontId="16" fillId="2" borderId="16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1" xfId="10" applyFont="1" applyFill="1" applyBorder="1"/>
    <xf numFmtId="170" fontId="17" fillId="2" borderId="17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/>
    </xf>
    <xf numFmtId="170" fontId="17" fillId="2" borderId="9" xfId="0" applyNumberFormat="1" applyFont="1" applyFill="1" applyBorder="1" applyAlignment="1">
      <alignment horizontal="center" vertical="center"/>
    </xf>
    <xf numFmtId="0" fontId="18" fillId="2" borderId="1" xfId="10" applyFont="1" applyFill="1" applyBorder="1" applyAlignment="1">
      <alignment wrapText="1"/>
    </xf>
    <xf numFmtId="0" fontId="16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/>
    </xf>
    <xf numFmtId="0" fontId="19" fillId="2" borderId="19" xfId="10" applyFont="1" applyFill="1" applyBorder="1" applyAlignment="1">
      <alignment wrapText="1"/>
    </xf>
    <xf numFmtId="170" fontId="17" fillId="2" borderId="20" xfId="0" applyNumberFormat="1" applyFont="1" applyFill="1" applyBorder="1" applyAlignment="1">
      <alignment horizontal="center" vertical="center"/>
    </xf>
    <xf numFmtId="0" fontId="21" fillId="2" borderId="16" xfId="11" applyFont="1" applyFill="1" applyBorder="1"/>
    <xf numFmtId="10" fontId="21" fillId="2" borderId="1" xfId="13" applyNumberFormat="1" applyFont="1" applyFill="1" applyBorder="1"/>
    <xf numFmtId="171" fontId="21" fillId="2" borderId="1" xfId="13" applyNumberFormat="1" applyFont="1" applyFill="1" applyBorder="1"/>
    <xf numFmtId="0" fontId="21" fillId="2" borderId="16" xfId="11" applyFont="1" applyFill="1" applyBorder="1" applyAlignment="1">
      <alignment wrapText="1"/>
    </xf>
    <xf numFmtId="0" fontId="17" fillId="2" borderId="18" xfId="0" applyFont="1" applyFill="1" applyBorder="1"/>
    <xf numFmtId="10" fontId="17" fillId="2" borderId="19" xfId="0" applyNumberFormat="1" applyFont="1" applyFill="1" applyBorder="1"/>
    <xf numFmtId="0" fontId="17" fillId="2" borderId="34" xfId="0" applyFont="1" applyFill="1" applyBorder="1"/>
    <xf numFmtId="0" fontId="17" fillId="2" borderId="5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vertical="center"/>
    </xf>
    <xf numFmtId="3" fontId="22" fillId="2" borderId="19" xfId="0" applyNumberFormat="1" applyFont="1" applyFill="1" applyBorder="1" applyAlignment="1">
      <alignment horizontal="center" vertical="center"/>
    </xf>
    <xf numFmtId="3" fontId="22" fillId="2" borderId="2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6" fillId="6" borderId="35" xfId="0" applyFont="1" applyFill="1" applyBorder="1" applyAlignment="1">
      <alignment horizontal="center" vertical="center"/>
    </xf>
    <xf numFmtId="0" fontId="46" fillId="6" borderId="36" xfId="0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Font="1" applyFill="1" applyBorder="1"/>
    <xf numFmtId="0" fontId="47" fillId="2" borderId="0" xfId="0" applyFont="1" applyFill="1" applyBorder="1" applyAlignment="1">
      <alignment horizontal="center" vertical="center"/>
    </xf>
    <xf numFmtId="6" fontId="9" fillId="4" borderId="24" xfId="0" applyNumberFormat="1" applyFont="1" applyFill="1" applyBorder="1" applyAlignment="1">
      <alignment horizontal="right" vertical="center"/>
    </xf>
    <xf numFmtId="6" fontId="9" fillId="3" borderId="24" xfId="0" applyNumberFormat="1" applyFont="1" applyFill="1" applyBorder="1" applyAlignment="1">
      <alignment horizontal="right" vertical="center"/>
    </xf>
    <xf numFmtId="6" fontId="46" fillId="6" borderId="24" xfId="0" applyNumberFormat="1" applyFont="1" applyFill="1" applyBorder="1" applyAlignment="1">
      <alignment horizontal="right" vertical="center"/>
    </xf>
    <xf numFmtId="6" fontId="46" fillId="6" borderId="27" xfId="0" applyNumberFormat="1" applyFont="1" applyFill="1" applyBorder="1" applyAlignment="1">
      <alignment horizontal="right" vertical="center"/>
    </xf>
    <xf numFmtId="6" fontId="46" fillId="6" borderId="23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6" fontId="33" fillId="2" borderId="1" xfId="0" applyNumberFormat="1" applyFont="1" applyFill="1" applyBorder="1" applyAlignment="1">
      <alignment horizontal="right" vertical="center"/>
    </xf>
    <xf numFmtId="0" fontId="46" fillId="6" borderId="21" xfId="0" applyFont="1" applyFill="1" applyBorder="1" applyAlignment="1">
      <alignment horizontal="center" vertical="center"/>
    </xf>
    <xf numFmtId="0" fontId="46" fillId="6" borderId="22" xfId="0" applyFont="1" applyFill="1" applyBorder="1" applyAlignment="1">
      <alignment horizontal="center" vertical="center"/>
    </xf>
    <xf numFmtId="0" fontId="46" fillId="6" borderId="22" xfId="0" applyFont="1" applyFill="1" applyBorder="1" applyAlignment="1">
      <alignment horizontal="center" vertical="center" wrapText="1"/>
    </xf>
    <xf numFmtId="0" fontId="46" fillId="6" borderId="23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9" fontId="8" fillId="2" borderId="1" xfId="23" applyFont="1" applyFill="1" applyBorder="1" applyAlignment="1">
      <alignment horizontal="center" vertical="center"/>
    </xf>
    <xf numFmtId="6" fontId="8" fillId="2" borderId="1" xfId="0" applyNumberFormat="1" applyFont="1" applyFill="1" applyBorder="1" applyAlignment="1">
      <alignment horizontal="right" vertical="center"/>
    </xf>
    <xf numFmtId="6" fontId="9" fillId="2" borderId="12" xfId="0" applyNumberFormat="1" applyFont="1" applyFill="1" applyBorder="1" applyAlignment="1">
      <alignment horizontal="right" vertical="center"/>
    </xf>
    <xf numFmtId="6" fontId="8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 wrapText="1"/>
    </xf>
    <xf numFmtId="169" fontId="8" fillId="2" borderId="17" xfId="0" applyNumberFormat="1" applyFont="1" applyFill="1" applyBorder="1" applyAlignment="1">
      <alignment horizontal="right" vertical="center"/>
    </xf>
    <xf numFmtId="0" fontId="47" fillId="2" borderId="17" xfId="0" applyFont="1" applyFill="1" applyBorder="1" applyAlignment="1">
      <alignment horizontal="center" vertical="center"/>
    </xf>
    <xf numFmtId="0" fontId="42" fillId="2" borderId="0" xfId="0" applyFont="1" applyFill="1"/>
    <xf numFmtId="0" fontId="56" fillId="2" borderId="0" xfId="11" applyFont="1" applyFill="1" applyBorder="1" applyAlignment="1">
      <alignment horizontal="center" vertical="center"/>
    </xf>
    <xf numFmtId="0" fontId="57" fillId="2" borderId="0" xfId="22" applyFont="1" applyFill="1" applyBorder="1" applyAlignment="1" applyProtection="1">
      <alignment vertical="center"/>
      <protection locked="0"/>
    </xf>
    <xf numFmtId="0" fontId="58" fillId="2" borderId="0" xfId="1" applyFont="1" applyFill="1"/>
    <xf numFmtId="0" fontId="42" fillId="2" borderId="0" xfId="0" applyFont="1" applyFill="1" applyBorder="1"/>
    <xf numFmtId="0" fontId="58" fillId="2" borderId="1" xfId="11" applyFont="1" applyFill="1" applyBorder="1" applyAlignment="1">
      <alignment horizontal="center" vertical="center"/>
    </xf>
    <xf numFmtId="0" fontId="56" fillId="2" borderId="16" xfId="11" applyFont="1" applyFill="1" applyBorder="1" applyAlignment="1">
      <alignment horizontal="left" vertical="center"/>
    </xf>
    <xf numFmtId="0" fontId="58" fillId="2" borderId="0" xfId="1" applyFont="1" applyFill="1" applyAlignment="1" applyProtection="1">
      <alignment vertical="center"/>
      <protection locked="0"/>
    </xf>
    <xf numFmtId="3" fontId="58" fillId="2" borderId="17" xfId="26" applyNumberFormat="1" applyFont="1" applyFill="1" applyBorder="1" applyAlignment="1">
      <alignment horizontal="right" vertical="center"/>
    </xf>
    <xf numFmtId="0" fontId="58" fillId="2" borderId="16" xfId="11" applyFont="1" applyFill="1" applyBorder="1" applyAlignment="1">
      <alignment horizontal="left" vertical="center"/>
    </xf>
    <xf numFmtId="3" fontId="58" fillId="2" borderId="1" xfId="24" applyNumberFormat="1" applyFont="1" applyFill="1" applyBorder="1" applyAlignment="1">
      <alignment horizontal="right" vertical="center"/>
    </xf>
    <xf numFmtId="3" fontId="58" fillId="2" borderId="1" xfId="26" applyNumberFormat="1" applyFont="1" applyFill="1" applyBorder="1" applyAlignment="1">
      <alignment horizontal="right" vertical="center"/>
    </xf>
    <xf numFmtId="3" fontId="56" fillId="2" borderId="17" xfId="26" applyNumberFormat="1" applyFont="1" applyFill="1" applyBorder="1" applyAlignment="1">
      <alignment horizontal="right" vertical="center"/>
    </xf>
    <xf numFmtId="1" fontId="58" fillId="2" borderId="1" xfId="11" applyNumberFormat="1" applyFont="1" applyFill="1" applyBorder="1" applyAlignment="1">
      <alignment horizontal="center" vertical="center"/>
    </xf>
    <xf numFmtId="3" fontId="58" fillId="2" borderId="17" xfId="6" applyNumberFormat="1" applyFont="1" applyFill="1" applyBorder="1" applyAlignment="1">
      <alignment horizontal="right" vertical="center"/>
    </xf>
    <xf numFmtId="172" fontId="58" fillId="2" borderId="1" xfId="26" applyFont="1" applyFill="1" applyBorder="1" applyAlignment="1">
      <alignment horizontal="right" vertical="center"/>
    </xf>
    <xf numFmtId="3" fontId="56" fillId="2" borderId="0" xfId="26" applyNumberFormat="1" applyFont="1" applyFill="1" applyBorder="1" applyAlignment="1">
      <alignment horizontal="right" vertical="center"/>
    </xf>
    <xf numFmtId="2" fontId="58" fillId="2" borderId="1" xfId="11" applyNumberFormat="1" applyFont="1" applyFill="1" applyBorder="1" applyAlignment="1">
      <alignment horizontal="center" vertical="center"/>
    </xf>
    <xf numFmtId="0" fontId="58" fillId="2" borderId="16" xfId="11" applyFont="1" applyFill="1" applyBorder="1" applyAlignment="1">
      <alignment horizontal="left" vertical="center" wrapText="1"/>
    </xf>
    <xf numFmtId="9" fontId="58" fillId="2" borderId="1" xfId="11" applyNumberFormat="1" applyFont="1" applyFill="1" applyBorder="1" applyAlignment="1">
      <alignment horizontal="center" vertical="center"/>
    </xf>
    <xf numFmtId="9" fontId="58" fillId="2" borderId="1" xfId="26" applyNumberFormat="1" applyFont="1" applyFill="1" applyBorder="1" applyAlignment="1">
      <alignment horizontal="right" vertical="center"/>
    </xf>
    <xf numFmtId="0" fontId="58" fillId="2" borderId="0" xfId="1" applyFont="1" applyFill="1" applyAlignment="1" applyProtection="1">
      <alignment vertical="center" wrapText="1"/>
      <protection locked="0"/>
    </xf>
    <xf numFmtId="0" fontId="58" fillId="2" borderId="0" xfId="1" applyFont="1" applyFill="1" applyAlignment="1" applyProtection="1">
      <alignment horizontal="center" vertical="center" wrapText="1"/>
      <protection locked="0"/>
    </xf>
    <xf numFmtId="3" fontId="58" fillId="2" borderId="0" xfId="1" applyNumberFormat="1" applyFont="1" applyFill="1" applyAlignment="1" applyProtection="1">
      <alignment vertical="center" wrapText="1"/>
      <protection locked="0"/>
    </xf>
    <xf numFmtId="0" fontId="58" fillId="2" borderId="18" xfId="0" applyFont="1" applyFill="1" applyBorder="1" applyAlignment="1">
      <alignment horizontal="left"/>
    </xf>
    <xf numFmtId="0" fontId="42" fillId="2" borderId="26" xfId="0" applyFont="1" applyFill="1" applyBorder="1"/>
    <xf numFmtId="0" fontId="56" fillId="2" borderId="26" xfId="0" applyFont="1" applyFill="1" applyBorder="1" applyAlignment="1">
      <alignment horizontal="center"/>
    </xf>
    <xf numFmtId="0" fontId="42" fillId="2" borderId="27" xfId="0" applyFont="1" applyFill="1" applyBorder="1"/>
    <xf numFmtId="3" fontId="60" fillId="2" borderId="0" xfId="1" applyNumberFormat="1" applyFont="1" applyFill="1" applyAlignment="1" applyProtection="1">
      <alignment vertical="center" wrapText="1"/>
      <protection locked="0"/>
    </xf>
    <xf numFmtId="0" fontId="62" fillId="2" borderId="1" xfId="11" applyFont="1" applyFill="1" applyBorder="1" applyAlignment="1">
      <alignment horizontal="center"/>
    </xf>
    <xf numFmtId="0" fontId="63" fillId="2" borderId="1" xfId="11" applyFont="1" applyFill="1" applyBorder="1" applyAlignment="1">
      <alignment horizontal="center"/>
    </xf>
    <xf numFmtId="0" fontId="63" fillId="2" borderId="1" xfId="11" applyFont="1" applyFill="1" applyBorder="1" applyAlignment="1">
      <alignment horizontal="center" vertical="center"/>
    </xf>
    <xf numFmtId="3" fontId="63" fillId="2" borderId="1" xfId="26" applyNumberFormat="1" applyFont="1" applyFill="1" applyBorder="1" applyAlignment="1">
      <alignment horizontal="right" vertical="center"/>
    </xf>
    <xf numFmtId="3" fontId="63" fillId="2" borderId="1" xfId="24" applyNumberFormat="1" applyFont="1" applyFill="1" applyBorder="1" applyAlignment="1">
      <alignment horizontal="right" vertical="center"/>
    </xf>
    <xf numFmtId="1" fontId="61" fillId="2" borderId="1" xfId="11" applyNumberFormat="1" applyFont="1" applyFill="1" applyBorder="1" applyAlignment="1">
      <alignment horizontal="center" vertical="center"/>
    </xf>
    <xf numFmtId="1" fontId="63" fillId="2" borderId="1" xfId="11" applyNumberFormat="1" applyFont="1" applyFill="1" applyBorder="1" applyAlignment="1">
      <alignment horizontal="center" vertical="center"/>
    </xf>
    <xf numFmtId="172" fontId="63" fillId="2" borderId="1" xfId="26" applyFont="1" applyFill="1" applyBorder="1" applyAlignment="1">
      <alignment horizontal="right" vertical="center"/>
    </xf>
    <xf numFmtId="9" fontId="63" fillId="2" borderId="1" xfId="11" applyNumberFormat="1" applyFont="1" applyFill="1" applyBorder="1" applyAlignment="1">
      <alignment horizontal="center" vertical="center"/>
    </xf>
    <xf numFmtId="9" fontId="63" fillId="2" borderId="1" xfId="26" applyNumberFormat="1" applyFont="1" applyFill="1" applyBorder="1" applyAlignment="1">
      <alignment horizontal="right" vertical="center"/>
    </xf>
    <xf numFmtId="0" fontId="65" fillId="2" borderId="1" xfId="0" applyFont="1" applyFill="1" applyBorder="1" applyAlignment="1">
      <alignment horizontal="center"/>
    </xf>
    <xf numFmtId="3" fontId="65" fillId="2" borderId="1" xfId="0" applyNumberFormat="1" applyFont="1" applyFill="1" applyBorder="1" applyAlignment="1">
      <alignment horizontal="right"/>
    </xf>
    <xf numFmtId="3" fontId="64" fillId="2" borderId="1" xfId="0" applyNumberFormat="1" applyFont="1" applyFill="1" applyBorder="1" applyAlignment="1">
      <alignment horizontal="right"/>
    </xf>
    <xf numFmtId="9" fontId="65" fillId="2" borderId="1" xfId="0" applyNumberFormat="1" applyFont="1" applyFill="1" applyBorder="1" applyAlignment="1">
      <alignment horizontal="center"/>
    </xf>
    <xf numFmtId="9" fontId="65" fillId="2" borderId="1" xfId="0" applyNumberFormat="1" applyFont="1" applyFill="1" applyBorder="1" applyAlignment="1">
      <alignment horizontal="right"/>
    </xf>
    <xf numFmtId="0" fontId="66" fillId="2" borderId="0" xfId="0" applyFont="1" applyFill="1"/>
    <xf numFmtId="0" fontId="66" fillId="2" borderId="0" xfId="0" applyFont="1" applyFill="1" applyAlignment="1">
      <alignment horizontal="right"/>
    </xf>
    <xf numFmtId="0" fontId="65" fillId="2" borderId="0" xfId="0" applyFont="1" applyFill="1"/>
    <xf numFmtId="0" fontId="70" fillId="6" borderId="1" xfId="0" applyFont="1" applyFill="1" applyBorder="1"/>
    <xf numFmtId="0" fontId="70" fillId="6" borderId="1" xfId="0" applyFont="1" applyFill="1" applyBorder="1" applyAlignment="1">
      <alignment horizontal="center"/>
    </xf>
    <xf numFmtId="3" fontId="70" fillId="6" borderId="1" xfId="0" applyNumberFormat="1" applyFont="1" applyFill="1" applyBorder="1" applyAlignment="1">
      <alignment horizontal="right"/>
    </xf>
    <xf numFmtId="0" fontId="63" fillId="5" borderId="1" xfId="11" applyFont="1" applyFill="1" applyBorder="1" applyAlignment="1">
      <alignment horizontal="left" vertical="center"/>
    </xf>
    <xf numFmtId="0" fontId="63" fillId="5" borderId="1" xfId="11" applyFont="1" applyFill="1" applyBorder="1" applyAlignment="1">
      <alignment horizontal="center" vertical="center"/>
    </xf>
    <xf numFmtId="0" fontId="63" fillId="5" borderId="1" xfId="11" applyFont="1" applyFill="1" applyBorder="1" applyAlignment="1">
      <alignment horizontal="right" vertical="center"/>
    </xf>
    <xf numFmtId="0" fontId="63" fillId="3" borderId="1" xfId="11" applyFont="1" applyFill="1" applyBorder="1" applyAlignment="1">
      <alignment horizontal="center" vertical="center"/>
    </xf>
    <xf numFmtId="3" fontId="63" fillId="3" borderId="1" xfId="26" applyNumberFormat="1" applyFont="1" applyFill="1" applyBorder="1" applyAlignment="1">
      <alignment horizontal="right" vertical="center"/>
    </xf>
    <xf numFmtId="0" fontId="65" fillId="4" borderId="1" xfId="0" applyFont="1" applyFill="1" applyBorder="1"/>
    <xf numFmtId="0" fontId="65" fillId="4" borderId="1" xfId="0" applyFont="1" applyFill="1" applyBorder="1" applyAlignment="1">
      <alignment horizontal="right"/>
    </xf>
    <xf numFmtId="0" fontId="61" fillId="4" borderId="1" xfId="11" applyFont="1" applyFill="1" applyBorder="1" applyAlignment="1">
      <alignment horizontal="center" vertical="center"/>
    </xf>
    <xf numFmtId="173" fontId="61" fillId="4" borderId="1" xfId="26" applyNumberFormat="1" applyFont="1" applyFill="1" applyBorder="1" applyAlignment="1">
      <alignment horizontal="center" vertical="center"/>
    </xf>
    <xf numFmtId="172" fontId="63" fillId="3" borderId="1" xfId="26" applyFont="1" applyFill="1" applyBorder="1" applyAlignment="1">
      <alignment horizontal="center" vertical="center"/>
    </xf>
    <xf numFmtId="173" fontId="63" fillId="5" borderId="1" xfId="26" applyNumberFormat="1" applyFont="1" applyFill="1" applyBorder="1" applyAlignment="1">
      <alignment horizontal="center" vertical="center"/>
    </xf>
    <xf numFmtId="0" fontId="56" fillId="3" borderId="16" xfId="11" applyFont="1" applyFill="1" applyBorder="1" applyAlignment="1">
      <alignment horizontal="left" vertical="center"/>
    </xf>
    <xf numFmtId="0" fontId="58" fillId="3" borderId="1" xfId="11" applyFont="1" applyFill="1" applyBorder="1" applyAlignment="1">
      <alignment horizontal="left" vertical="center"/>
    </xf>
    <xf numFmtId="0" fontId="58" fillId="3" borderId="1" xfId="11" applyFont="1" applyFill="1" applyBorder="1" applyAlignment="1">
      <alignment horizontal="center" vertical="center"/>
    </xf>
    <xf numFmtId="0" fontId="58" fillId="3" borderId="1" xfId="11" applyFont="1" applyFill="1" applyBorder="1" applyAlignment="1">
      <alignment horizontal="right" vertical="center"/>
    </xf>
    <xf numFmtId="3" fontId="56" fillId="3" borderId="17" xfId="11" applyNumberFormat="1" applyFont="1" applyFill="1" applyBorder="1" applyAlignment="1">
      <alignment horizontal="right" vertical="center"/>
    </xf>
    <xf numFmtId="0" fontId="56" fillId="3" borderId="18" xfId="11" applyFont="1" applyFill="1" applyBorder="1" applyAlignment="1">
      <alignment vertical="center"/>
    </xf>
    <xf numFmtId="0" fontId="58" fillId="3" borderId="19" xfId="11" applyFont="1" applyFill="1" applyBorder="1" applyAlignment="1">
      <alignment horizontal="center" vertical="center"/>
    </xf>
    <xf numFmtId="3" fontId="58" fillId="3" borderId="19" xfId="26" applyNumberFormat="1" applyFont="1" applyFill="1" applyBorder="1" applyAlignment="1">
      <alignment horizontal="right" vertical="center"/>
    </xf>
    <xf numFmtId="3" fontId="56" fillId="3" borderId="20" xfId="26" applyNumberFormat="1" applyFont="1" applyFill="1" applyBorder="1" applyAlignment="1">
      <alignment horizontal="right" vertical="center"/>
    </xf>
    <xf numFmtId="3" fontId="58" fillId="3" borderId="17" xfId="26" applyNumberFormat="1" applyFont="1" applyFill="1" applyBorder="1" applyAlignment="1">
      <alignment horizontal="right" vertical="center"/>
    </xf>
    <xf numFmtId="0" fontId="56" fillId="5" borderId="16" xfId="11" applyFont="1" applyFill="1" applyBorder="1" applyAlignment="1">
      <alignment horizontal="left" vertical="center"/>
    </xf>
    <xf numFmtId="0" fontId="58" fillId="5" borderId="1" xfId="11" applyFont="1" applyFill="1" applyBorder="1" applyAlignment="1">
      <alignment horizontal="center" vertical="center"/>
    </xf>
    <xf numFmtId="172" fontId="58" fillId="5" borderId="1" xfId="26" applyFont="1" applyFill="1" applyBorder="1" applyAlignment="1">
      <alignment horizontal="right" vertical="center"/>
    </xf>
    <xf numFmtId="3" fontId="56" fillId="5" borderId="17" xfId="26" applyNumberFormat="1" applyFont="1" applyFill="1" applyBorder="1" applyAlignment="1">
      <alignment horizontal="right" vertical="center"/>
    </xf>
    <xf numFmtId="3" fontId="58" fillId="5" borderId="17" xfId="26" applyNumberFormat="1" applyFont="1" applyFill="1" applyBorder="1" applyAlignment="1">
      <alignment horizontal="right" vertical="center"/>
    </xf>
    <xf numFmtId="1" fontId="56" fillId="5" borderId="1" xfId="11" applyNumberFormat="1" applyFont="1" applyFill="1" applyBorder="1" applyAlignment="1">
      <alignment horizontal="center" vertical="center"/>
    </xf>
    <xf numFmtId="3" fontId="58" fillId="5" borderId="1" xfId="26" applyNumberFormat="1" applyFont="1" applyFill="1" applyBorder="1" applyAlignment="1">
      <alignment horizontal="right" vertical="center"/>
    </xf>
    <xf numFmtId="0" fontId="67" fillId="6" borderId="16" xfId="11" applyFont="1" applyFill="1" applyBorder="1" applyAlignment="1">
      <alignment vertical="center"/>
    </xf>
    <xf numFmtId="172" fontId="67" fillId="6" borderId="1" xfId="26" applyFont="1" applyFill="1" applyBorder="1" applyAlignment="1">
      <alignment vertical="center"/>
    </xf>
    <xf numFmtId="172" fontId="67" fillId="6" borderId="17" xfId="26" applyFont="1" applyFill="1" applyBorder="1" applyAlignment="1">
      <alignment horizontal="center" vertical="center"/>
    </xf>
    <xf numFmtId="0" fontId="68" fillId="6" borderId="1" xfId="11" applyFont="1" applyFill="1" applyBorder="1" applyAlignment="1">
      <alignment horizontal="center" vertical="center"/>
    </xf>
    <xf numFmtId="172" fontId="68" fillId="6" borderId="1" xfId="26" applyFont="1" applyFill="1" applyBorder="1" applyAlignment="1">
      <alignment horizontal="center" vertical="center"/>
    </xf>
    <xf numFmtId="172" fontId="68" fillId="6" borderId="17" xfId="26" applyFont="1" applyFill="1" applyBorder="1" applyAlignment="1">
      <alignment horizontal="center" vertical="center"/>
    </xf>
    <xf numFmtId="0" fontId="67" fillId="6" borderId="16" xfId="11" applyFont="1" applyFill="1" applyBorder="1" applyAlignment="1">
      <alignment horizontal="left" vertical="center"/>
    </xf>
    <xf numFmtId="0" fontId="67" fillId="6" borderId="1" xfId="11" applyFont="1" applyFill="1" applyBorder="1" applyAlignment="1">
      <alignment horizontal="center" vertical="center"/>
    </xf>
    <xf numFmtId="173" fontId="67" fillId="6" borderId="17" xfId="26" applyNumberFormat="1" applyFont="1" applyFill="1" applyBorder="1" applyAlignment="1">
      <alignment horizontal="center" vertical="center"/>
    </xf>
    <xf numFmtId="0" fontId="68" fillId="6" borderId="1" xfId="11" applyFont="1" applyFill="1" applyBorder="1" applyAlignment="1">
      <alignment horizontal="left" vertical="center"/>
    </xf>
    <xf numFmtId="173" fontId="68" fillId="6" borderId="1" xfId="26" applyNumberFormat="1" applyFont="1" applyFill="1" applyBorder="1" applyAlignment="1">
      <alignment horizontal="center" vertical="center"/>
    </xf>
    <xf numFmtId="173" fontId="68" fillId="6" borderId="17" xfId="26" applyNumberFormat="1" applyFont="1" applyFill="1" applyBorder="1" applyAlignment="1">
      <alignment horizontal="right" vertical="center"/>
    </xf>
    <xf numFmtId="173" fontId="58" fillId="3" borderId="1" xfId="26" applyNumberFormat="1" applyFont="1" applyFill="1" applyBorder="1" applyAlignment="1">
      <alignment horizontal="center" vertical="center"/>
    </xf>
    <xf numFmtId="0" fontId="61" fillId="2" borderId="16" xfId="11" applyFont="1" applyFill="1" applyBorder="1" applyAlignment="1">
      <alignment horizontal="left"/>
    </xf>
    <xf numFmtId="0" fontId="63" fillId="2" borderId="17" xfId="11" applyFont="1" applyFill="1" applyBorder="1" applyAlignment="1">
      <alignment horizontal="right"/>
    </xf>
    <xf numFmtId="0" fontId="61" fillId="3" borderId="16" xfId="11" applyFont="1" applyFill="1" applyBorder="1" applyAlignment="1">
      <alignment vertical="center"/>
    </xf>
    <xf numFmtId="172" fontId="61" fillId="3" borderId="17" xfId="26" applyFont="1" applyFill="1" applyBorder="1" applyAlignment="1">
      <alignment horizontal="center" vertical="center"/>
    </xf>
    <xf numFmtId="172" fontId="63" fillId="3" borderId="17" xfId="26" applyFont="1" applyFill="1" applyBorder="1" applyAlignment="1">
      <alignment horizontal="center" vertical="center"/>
    </xf>
    <xf numFmtId="0" fontId="61" fillId="4" borderId="16" xfId="11" applyFont="1" applyFill="1" applyBorder="1" applyAlignment="1">
      <alignment horizontal="left" vertical="center"/>
    </xf>
    <xf numFmtId="173" fontId="61" fillId="4" borderId="17" xfId="26" applyNumberFormat="1" applyFont="1" applyFill="1" applyBorder="1" applyAlignment="1">
      <alignment horizontal="center" vertical="center"/>
    </xf>
    <xf numFmtId="0" fontId="61" fillId="5" borderId="16" xfId="11" applyFont="1" applyFill="1" applyBorder="1" applyAlignment="1">
      <alignment horizontal="left" vertical="center"/>
    </xf>
    <xf numFmtId="173" fontId="63" fillId="5" borderId="17" xfId="26" applyNumberFormat="1" applyFont="1" applyFill="1" applyBorder="1" applyAlignment="1">
      <alignment horizontal="right" vertical="center"/>
    </xf>
    <xf numFmtId="3" fontId="63" fillId="5" borderId="17" xfId="26" applyNumberFormat="1" applyFont="1" applyFill="1" applyBorder="1" applyAlignment="1">
      <alignment horizontal="right" vertical="center"/>
    </xf>
    <xf numFmtId="0" fontId="63" fillId="2" borderId="16" xfId="11" applyFont="1" applyFill="1" applyBorder="1" applyAlignment="1">
      <alignment horizontal="left" vertical="center"/>
    </xf>
    <xf numFmtId="3" fontId="63" fillId="2" borderId="17" xfId="26" applyNumberFormat="1" applyFont="1" applyFill="1" applyBorder="1" applyAlignment="1">
      <alignment horizontal="right" vertical="center"/>
    </xf>
    <xf numFmtId="0" fontId="61" fillId="2" borderId="16" xfId="11" applyFont="1" applyFill="1" applyBorder="1" applyAlignment="1">
      <alignment horizontal="left" vertical="center"/>
    </xf>
    <xf numFmtId="3" fontId="61" fillId="2" borderId="17" xfId="26" applyNumberFormat="1" applyFont="1" applyFill="1" applyBorder="1" applyAlignment="1">
      <alignment horizontal="right" vertical="center"/>
    </xf>
    <xf numFmtId="3" fontId="63" fillId="2" borderId="17" xfId="6" applyNumberFormat="1" applyFont="1" applyFill="1" applyBorder="1" applyAlignment="1">
      <alignment horizontal="right" vertical="center"/>
    </xf>
    <xf numFmtId="0" fontId="63" fillId="2" borderId="16" xfId="11" applyFont="1" applyFill="1" applyBorder="1" applyAlignment="1">
      <alignment horizontal="left" vertical="center" wrapText="1"/>
    </xf>
    <xf numFmtId="3" fontId="61" fillId="5" borderId="17" xfId="11" applyNumberFormat="1" applyFont="1" applyFill="1" applyBorder="1" applyAlignment="1">
      <alignment horizontal="right" vertical="center"/>
    </xf>
    <xf numFmtId="3" fontId="61" fillId="3" borderId="17" xfId="26" applyNumberFormat="1" applyFont="1" applyFill="1" applyBorder="1" applyAlignment="1">
      <alignment horizontal="right" vertical="center"/>
    </xf>
    <xf numFmtId="0" fontId="64" fillId="4" borderId="16" xfId="0" applyFont="1" applyFill="1" applyBorder="1"/>
    <xf numFmtId="3" fontId="65" fillId="4" borderId="17" xfId="0" applyNumberFormat="1" applyFont="1" applyFill="1" applyBorder="1" applyAlignment="1">
      <alignment horizontal="right" vertical="center"/>
    </xf>
    <xf numFmtId="0" fontId="65" fillId="2" borderId="16" xfId="0" applyFont="1" applyFill="1" applyBorder="1"/>
    <xf numFmtId="3" fontId="63" fillId="2" borderId="17" xfId="3" applyNumberFormat="1" applyFont="1" applyFill="1" applyBorder="1" applyAlignment="1">
      <alignment horizontal="right" vertical="center"/>
    </xf>
    <xf numFmtId="0" fontId="64" fillId="2" borderId="16" xfId="0" applyFont="1" applyFill="1" applyBorder="1"/>
    <xf numFmtId="3" fontId="64" fillId="2" borderId="17" xfId="0" applyNumberFormat="1" applyFont="1" applyFill="1" applyBorder="1" applyAlignment="1">
      <alignment horizontal="right" vertical="center"/>
    </xf>
    <xf numFmtId="3" fontId="65" fillId="2" borderId="17" xfId="0" applyNumberFormat="1" applyFont="1" applyFill="1" applyBorder="1" applyAlignment="1">
      <alignment horizontal="right" vertical="center"/>
    </xf>
    <xf numFmtId="0" fontId="65" fillId="2" borderId="16" xfId="0" applyFont="1" applyFill="1" applyBorder="1" applyAlignment="1">
      <alignment wrapText="1"/>
    </xf>
    <xf numFmtId="0" fontId="69" fillId="6" borderId="16" xfId="0" applyFont="1" applyFill="1" applyBorder="1"/>
    <xf numFmtId="3" fontId="69" fillId="6" borderId="17" xfId="0" applyNumberFormat="1" applyFont="1" applyFill="1" applyBorder="1" applyAlignment="1">
      <alignment horizontal="right" vertical="center"/>
    </xf>
    <xf numFmtId="0" fontId="69" fillId="6" borderId="18" xfId="0" applyFont="1" applyFill="1" applyBorder="1"/>
    <xf numFmtId="0" fontId="70" fillId="6" borderId="19" xfId="0" applyFont="1" applyFill="1" applyBorder="1"/>
    <xf numFmtId="0" fontId="70" fillId="6" borderId="19" xfId="0" applyFont="1" applyFill="1" applyBorder="1" applyAlignment="1">
      <alignment horizontal="center"/>
    </xf>
    <xf numFmtId="3" fontId="70" fillId="6" borderId="19" xfId="0" applyNumberFormat="1" applyFont="1" applyFill="1" applyBorder="1" applyAlignment="1">
      <alignment horizontal="right"/>
    </xf>
    <xf numFmtId="3" fontId="69" fillId="6" borderId="20" xfId="0" applyNumberFormat="1" applyFont="1" applyFill="1" applyBorder="1" applyAlignment="1">
      <alignment horizontal="right" vertical="center"/>
    </xf>
    <xf numFmtId="0" fontId="72" fillId="5" borderId="16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3" fontId="72" fillId="5" borderId="1" xfId="0" applyNumberFormat="1" applyFont="1" applyFill="1" applyBorder="1" applyAlignment="1">
      <alignment horizontal="center" vertical="center" wrapText="1"/>
    </xf>
    <xf numFmtId="0" fontId="73" fillId="5" borderId="1" xfId="0" applyFont="1" applyFill="1" applyBorder="1" applyAlignment="1">
      <alignment horizontal="center" vertical="center" wrapText="1"/>
    </xf>
    <xf numFmtId="3" fontId="72" fillId="5" borderId="17" xfId="0" applyNumberFormat="1" applyFont="1" applyFill="1" applyBorder="1" applyAlignment="1">
      <alignment horizontal="center" vertical="center" wrapText="1"/>
    </xf>
    <xf numFmtId="0" fontId="72" fillId="3" borderId="16" xfId="0" applyFont="1" applyFill="1" applyBorder="1" applyAlignment="1">
      <alignment horizontal="center" vertical="center" wrapText="1"/>
    </xf>
    <xf numFmtId="0" fontId="72" fillId="3" borderId="1" xfId="0" applyFont="1" applyFill="1" applyBorder="1" applyAlignment="1">
      <alignment horizontal="center" vertical="center" wrapText="1"/>
    </xf>
    <xf numFmtId="3" fontId="72" fillId="3" borderId="1" xfId="0" applyNumberFormat="1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vertical="center" wrapText="1"/>
    </xf>
    <xf numFmtId="0" fontId="72" fillId="4" borderId="16" xfId="0" applyFont="1" applyFill="1" applyBorder="1" applyAlignment="1">
      <alignment horizontal="center" vertical="center" wrapText="1"/>
    </xf>
    <xf numFmtId="0" fontId="72" fillId="4" borderId="1" xfId="0" applyFont="1" applyFill="1" applyBorder="1" applyAlignment="1">
      <alignment horizontal="center" vertical="center" wrapText="1"/>
    </xf>
    <xf numFmtId="3" fontId="72" fillId="4" borderId="1" xfId="0" applyNumberFormat="1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vertical="center" wrapText="1"/>
    </xf>
    <xf numFmtId="0" fontId="40" fillId="2" borderId="16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174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175" fontId="40" fillId="2" borderId="1" xfId="9" applyNumberFormat="1" applyFont="1" applyFill="1" applyBorder="1" applyAlignment="1" applyProtection="1">
      <alignment horizontal="center" vertical="center" wrapText="1"/>
    </xf>
    <xf numFmtId="175" fontId="40" fillId="2" borderId="17" xfId="9" applyNumberFormat="1" applyFont="1" applyFill="1" applyBorder="1" applyAlignment="1" applyProtection="1">
      <alignment horizontal="center" vertical="center" wrapText="1"/>
    </xf>
    <xf numFmtId="0" fontId="72" fillId="5" borderId="16" xfId="0" applyFont="1" applyFill="1" applyBorder="1" applyAlignment="1">
      <alignment vertical="center" wrapText="1"/>
    </xf>
    <xf numFmtId="174" fontId="72" fillId="5" borderId="1" xfId="0" applyNumberFormat="1" applyFont="1" applyFill="1" applyBorder="1" applyAlignment="1">
      <alignment horizontal="center" vertical="center" wrapText="1"/>
    </xf>
    <xf numFmtId="3" fontId="72" fillId="5" borderId="1" xfId="0" applyNumberFormat="1" applyFont="1" applyFill="1" applyBorder="1" applyAlignment="1">
      <alignment vertical="center" wrapText="1"/>
    </xf>
    <xf numFmtId="175" fontId="72" fillId="5" borderId="1" xfId="9" applyNumberFormat="1" applyFont="1" applyFill="1" applyBorder="1" applyAlignment="1" applyProtection="1">
      <alignment vertical="center" wrapText="1"/>
    </xf>
    <xf numFmtId="175" fontId="72" fillId="5" borderId="17" xfId="9" applyNumberFormat="1" applyFont="1" applyFill="1" applyBorder="1" applyAlignment="1" applyProtection="1">
      <alignment vertical="center" wrapText="1"/>
    </xf>
    <xf numFmtId="0" fontId="72" fillId="5" borderId="16" xfId="0" applyFont="1" applyFill="1" applyBorder="1" applyAlignment="1">
      <alignment horizontal="left" vertical="center" wrapText="1"/>
    </xf>
    <xf numFmtId="0" fontId="40" fillId="5" borderId="17" xfId="0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 wrapText="1"/>
    </xf>
    <xf numFmtId="0" fontId="40" fillId="2" borderId="16" xfId="10" applyFont="1" applyFill="1" applyBorder="1"/>
    <xf numFmtId="0" fontId="40" fillId="2" borderId="1" xfId="10" applyFont="1" applyFill="1" applyBorder="1" applyAlignment="1">
      <alignment horizontal="center"/>
    </xf>
    <xf numFmtId="0" fontId="40" fillId="2" borderId="16" xfId="0" applyFont="1" applyFill="1" applyBorder="1" applyAlignment="1">
      <alignment horizontal="left" vertical="center" wrapText="1"/>
    </xf>
    <xf numFmtId="0" fontId="40" fillId="2" borderId="16" xfId="0" quotePrefix="1" applyFont="1" applyFill="1" applyBorder="1" applyAlignment="1">
      <alignment horizontal="left" vertical="center" wrapText="1"/>
    </xf>
    <xf numFmtId="3" fontId="7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0" fillId="5" borderId="1" xfId="0" applyNumberFormat="1" applyFont="1" applyFill="1" applyBorder="1" applyAlignment="1">
      <alignment vertical="center" wrapText="1"/>
    </xf>
    <xf numFmtId="0" fontId="72" fillId="3" borderId="16" xfId="0" applyFont="1" applyFill="1" applyBorder="1" applyAlignment="1">
      <alignment horizontal="left" vertical="center" wrapText="1"/>
    </xf>
    <xf numFmtId="0" fontId="72" fillId="2" borderId="16" xfId="0" applyFont="1" applyFill="1" applyBorder="1" applyAlignment="1">
      <alignment vertical="center"/>
    </xf>
    <xf numFmtId="0" fontId="72" fillId="2" borderId="1" xfId="0" applyFont="1" applyFill="1" applyBorder="1" applyAlignment="1">
      <alignment vertical="center"/>
    </xf>
    <xf numFmtId="170" fontId="72" fillId="2" borderId="1" xfId="0" applyNumberFormat="1" applyFont="1" applyFill="1" applyBorder="1" applyAlignment="1">
      <alignment vertical="center"/>
    </xf>
    <xf numFmtId="170" fontId="72" fillId="2" borderId="17" xfId="0" applyNumberFormat="1" applyFont="1" applyFill="1" applyBorder="1" applyAlignment="1">
      <alignment vertical="center"/>
    </xf>
    <xf numFmtId="0" fontId="71" fillId="6" borderId="16" xfId="0" applyFont="1" applyFill="1" applyBorder="1" applyAlignment="1">
      <alignment vertical="center" wrapText="1"/>
    </xf>
    <xf numFmtId="0" fontId="71" fillId="6" borderId="1" xfId="0" applyFont="1" applyFill="1" applyBorder="1" applyAlignment="1">
      <alignment horizontal="center" vertical="center" wrapText="1"/>
    </xf>
    <xf numFmtId="3" fontId="75" fillId="6" borderId="1" xfId="0" applyNumberFormat="1" applyFont="1" applyFill="1" applyBorder="1" applyAlignment="1">
      <alignment vertical="center" wrapText="1"/>
    </xf>
    <xf numFmtId="175" fontId="71" fillId="6" borderId="1" xfId="9" applyNumberFormat="1" applyFont="1" applyFill="1" applyBorder="1" applyAlignment="1" applyProtection="1">
      <alignment vertical="center" wrapText="1"/>
    </xf>
    <xf numFmtId="175" fontId="71" fillId="6" borderId="17" xfId="9" applyNumberFormat="1" applyFont="1" applyFill="1" applyBorder="1" applyAlignment="1" applyProtection="1">
      <alignment vertical="center" wrapText="1"/>
    </xf>
    <xf numFmtId="175" fontId="71" fillId="6" borderId="19" xfId="9" applyNumberFormat="1" applyFont="1" applyFill="1" applyBorder="1" applyAlignment="1" applyProtection="1">
      <alignment vertical="center" wrapText="1"/>
    </xf>
    <xf numFmtId="175" fontId="71" fillId="6" borderId="20" xfId="9" applyNumberFormat="1" applyFont="1" applyFill="1" applyBorder="1" applyAlignment="1" applyProtection="1">
      <alignment vertical="center" wrapText="1"/>
    </xf>
    <xf numFmtId="0" fontId="41" fillId="4" borderId="34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5" borderId="40" xfId="0" applyFont="1" applyFill="1" applyBorder="1" applyAlignment="1">
      <alignment vertical="center"/>
    </xf>
    <xf numFmtId="0" fontId="41" fillId="5" borderId="7" xfId="0" applyFont="1" applyFill="1" applyBorder="1" applyAlignment="1">
      <alignment vertical="center"/>
    </xf>
    <xf numFmtId="0" fontId="41" fillId="5" borderId="32" xfId="0" applyFont="1" applyFill="1" applyBorder="1" applyAlignment="1">
      <alignment vertical="center"/>
    </xf>
    <xf numFmtId="0" fontId="48" fillId="2" borderId="16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/>
    </xf>
    <xf numFmtId="9" fontId="39" fillId="2" borderId="1" xfId="23" applyFont="1" applyFill="1" applyBorder="1" applyAlignment="1">
      <alignment horizontal="center" vertical="center"/>
    </xf>
    <xf numFmtId="6" fontId="39" fillId="2" borderId="1" xfId="0" applyNumberFormat="1" applyFont="1" applyFill="1" applyBorder="1" applyAlignment="1">
      <alignment horizontal="right" vertical="center"/>
    </xf>
    <xf numFmtId="6" fontId="39" fillId="2" borderId="17" xfId="0" applyNumberFormat="1" applyFont="1" applyFill="1" applyBorder="1" applyAlignment="1">
      <alignment horizontal="right" vertical="center"/>
    </xf>
    <xf numFmtId="0" fontId="48" fillId="2" borderId="16" xfId="0" applyFont="1" applyFill="1" applyBorder="1" applyAlignment="1">
      <alignment horizontal="left" vertical="center"/>
    </xf>
    <xf numFmtId="6" fontId="76" fillId="2" borderId="17" xfId="0" applyNumberFormat="1" applyFont="1" applyFill="1" applyBorder="1" applyAlignment="1">
      <alignment horizontal="right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6" fontId="40" fillId="2" borderId="1" xfId="0" applyNumberFormat="1" applyFont="1" applyFill="1" applyBorder="1" applyAlignment="1">
      <alignment horizontal="right" vertical="center"/>
    </xf>
    <xf numFmtId="169" fontId="39" fillId="2" borderId="17" xfId="0" applyNumberFormat="1" applyFont="1" applyFill="1" applyBorder="1" applyAlignment="1">
      <alignment horizontal="right" vertical="center"/>
    </xf>
    <xf numFmtId="6" fontId="41" fillId="2" borderId="20" xfId="0" applyNumberFormat="1" applyFont="1" applyFill="1" applyBorder="1" applyAlignment="1">
      <alignment horizontal="right" vertical="center"/>
    </xf>
    <xf numFmtId="0" fontId="72" fillId="2" borderId="34" xfId="0" applyFont="1" applyFill="1" applyBorder="1" applyAlignment="1">
      <alignment horizontal="center"/>
    </xf>
    <xf numFmtId="2" fontId="72" fillId="2" borderId="5" xfId="0" applyNumberFormat="1" applyFont="1" applyFill="1" applyBorder="1" applyAlignment="1">
      <alignment horizontal="center" vertical="center" wrapText="1"/>
    </xf>
    <xf numFmtId="2" fontId="72" fillId="2" borderId="33" xfId="0" applyNumberFormat="1" applyFont="1" applyFill="1" applyBorder="1" applyAlignment="1">
      <alignment horizontal="center" vertical="center" wrapText="1"/>
    </xf>
    <xf numFmtId="0" fontId="72" fillId="2" borderId="16" xfId="0" applyFont="1" applyFill="1" applyBorder="1"/>
    <xf numFmtId="2" fontId="72" fillId="2" borderId="1" xfId="0" applyNumberFormat="1" applyFont="1" applyFill="1" applyBorder="1" applyAlignment="1">
      <alignment horizontal="center" vertical="center" wrapText="1"/>
    </xf>
    <xf numFmtId="2" fontId="72" fillId="2" borderId="17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/>
    <xf numFmtId="0" fontId="40" fillId="2" borderId="17" xfId="0" applyFont="1" applyFill="1" applyBorder="1"/>
    <xf numFmtId="0" fontId="40" fillId="2" borderId="16" xfId="0" applyFont="1" applyFill="1" applyBorder="1" applyAlignment="1">
      <alignment horizontal="left"/>
    </xf>
    <xf numFmtId="3" fontId="40" fillId="2" borderId="1" xfId="0" applyNumberFormat="1" applyFont="1" applyFill="1" applyBorder="1" applyAlignment="1">
      <alignment horizontal="center"/>
    </xf>
    <xf numFmtId="171" fontId="40" fillId="2" borderId="33" xfId="0" applyNumberFormat="1" applyFont="1" applyFill="1" applyBorder="1"/>
    <xf numFmtId="0" fontId="72" fillId="4" borderId="16" xfId="0" applyFont="1" applyFill="1" applyBorder="1" applyAlignment="1">
      <alignment horizontal="left"/>
    </xf>
    <xf numFmtId="3" fontId="72" fillId="4" borderId="1" xfId="0" applyNumberFormat="1" applyFont="1" applyFill="1" applyBorder="1" applyAlignment="1">
      <alignment horizontal="center"/>
    </xf>
    <xf numFmtId="0" fontId="40" fillId="4" borderId="1" xfId="0" applyFont="1" applyFill="1" applyBorder="1"/>
    <xf numFmtId="3" fontId="40" fillId="4" borderId="1" xfId="0" applyNumberFormat="1" applyFont="1" applyFill="1" applyBorder="1" applyAlignment="1">
      <alignment horizontal="center"/>
    </xf>
    <xf numFmtId="171" fontId="72" fillId="4" borderId="33" xfId="0" applyNumberFormat="1" applyFont="1" applyFill="1" applyBorder="1"/>
    <xf numFmtId="3" fontId="40" fillId="2" borderId="1" xfId="0" applyNumberFormat="1" applyFont="1" applyFill="1" applyBorder="1"/>
    <xf numFmtId="0" fontId="72" fillId="2" borderId="16" xfId="0" applyFont="1" applyFill="1" applyBorder="1" applyAlignment="1">
      <alignment horizontal="left"/>
    </xf>
    <xf numFmtId="0" fontId="40" fillId="2" borderId="16" xfId="0" applyFont="1" applyFill="1" applyBorder="1" applyAlignment="1">
      <alignment horizontal="left" vertical="center"/>
    </xf>
    <xf numFmtId="0" fontId="72" fillId="2" borderId="16" xfId="0" applyFont="1" applyFill="1" applyBorder="1" applyAlignment="1">
      <alignment horizontal="left" vertical="center"/>
    </xf>
    <xf numFmtId="3" fontId="72" fillId="2" borderId="1" xfId="0" applyNumberFormat="1" applyFont="1" applyFill="1" applyBorder="1" applyAlignment="1">
      <alignment horizontal="center"/>
    </xf>
    <xf numFmtId="9" fontId="40" fillId="2" borderId="1" xfId="0" applyNumberFormat="1" applyFont="1" applyFill="1" applyBorder="1" applyAlignment="1">
      <alignment horizontal="center"/>
    </xf>
    <xf numFmtId="0" fontId="72" fillId="5" borderId="16" xfId="0" applyFont="1" applyFill="1" applyBorder="1" applyAlignment="1">
      <alignment horizontal="left"/>
    </xf>
    <xf numFmtId="3" fontId="40" fillId="5" borderId="1" xfId="0" applyNumberFormat="1" applyFont="1" applyFill="1" applyBorder="1" applyAlignment="1">
      <alignment horizontal="center"/>
    </xf>
    <xf numFmtId="3" fontId="72" fillId="5" borderId="1" xfId="0" applyNumberFormat="1" applyFont="1" applyFill="1" applyBorder="1" applyAlignment="1">
      <alignment horizontal="center"/>
    </xf>
    <xf numFmtId="171" fontId="72" fillId="5" borderId="33" xfId="0" applyNumberFormat="1" applyFont="1" applyFill="1" applyBorder="1"/>
    <xf numFmtId="0" fontId="72" fillId="5" borderId="1" xfId="0" applyFont="1" applyFill="1" applyBorder="1" applyAlignment="1">
      <alignment horizontal="left"/>
    </xf>
    <xf numFmtId="3" fontId="72" fillId="5" borderId="1" xfId="0" applyNumberFormat="1" applyFont="1" applyFill="1" applyBorder="1" applyAlignment="1">
      <alignment horizontal="center" vertical="center"/>
    </xf>
    <xf numFmtId="0" fontId="72" fillId="5" borderId="17" xfId="0" applyFont="1" applyFill="1" applyBorder="1" applyAlignment="1">
      <alignment horizontal="left"/>
    </xf>
    <xf numFmtId="0" fontId="72" fillId="2" borderId="1" xfId="0" applyFont="1" applyFill="1" applyBorder="1" applyAlignment="1">
      <alignment horizontal="left"/>
    </xf>
    <xf numFmtId="0" fontId="72" fillId="2" borderId="1" xfId="0" applyFont="1" applyFill="1" applyBorder="1" applyAlignment="1">
      <alignment horizontal="center" vertical="center"/>
    </xf>
    <xf numFmtId="0" fontId="72" fillId="2" borderId="17" xfId="0" applyFont="1" applyFill="1" applyBorder="1" applyAlignment="1">
      <alignment horizontal="left"/>
    </xf>
    <xf numFmtId="0" fontId="40" fillId="2" borderId="16" xfId="0" applyFont="1" applyFill="1" applyBorder="1"/>
    <xf numFmtId="0" fontId="39" fillId="2" borderId="0" xfId="0" applyFont="1" applyFill="1" applyBorder="1"/>
    <xf numFmtId="0" fontId="40" fillId="2" borderId="0" xfId="0" applyFont="1" applyFill="1" applyBorder="1"/>
    <xf numFmtId="0" fontId="39" fillId="2" borderId="0" xfId="0" applyFont="1" applyFill="1" applyBorder="1" applyAlignment="1">
      <alignment horizontal="center" vertical="center"/>
    </xf>
    <xf numFmtId="0" fontId="39" fillId="2" borderId="24" xfId="0" applyFont="1" applyFill="1" applyBorder="1"/>
    <xf numFmtId="0" fontId="56" fillId="2" borderId="6" xfId="11" applyFont="1" applyFill="1" applyBorder="1" applyAlignment="1">
      <alignment vertical="center"/>
    </xf>
    <xf numFmtId="0" fontId="56" fillId="2" borderId="0" xfId="11" applyFont="1" applyFill="1" applyBorder="1" applyAlignment="1">
      <alignment vertical="center"/>
    </xf>
    <xf numFmtId="0" fontId="56" fillId="2" borderId="24" xfId="11" applyFont="1" applyFill="1" applyBorder="1" applyAlignment="1">
      <alignment vertical="center"/>
    </xf>
    <xf numFmtId="0" fontId="56" fillId="2" borderId="13" xfId="11" applyFont="1" applyFill="1" applyBorder="1" applyAlignment="1">
      <alignment horizontal="left"/>
    </xf>
    <xf numFmtId="0" fontId="59" fillId="2" borderId="14" xfId="11" applyFont="1" applyFill="1" applyBorder="1" applyAlignment="1">
      <alignment horizontal="center"/>
    </xf>
    <xf numFmtId="0" fontId="58" fillId="2" borderId="14" xfId="11" applyFont="1" applyFill="1" applyBorder="1" applyAlignment="1">
      <alignment horizontal="center"/>
    </xf>
    <xf numFmtId="0" fontId="58" fillId="2" borderId="15" xfId="11" applyFont="1" applyFill="1" applyBorder="1" applyAlignment="1">
      <alignment horizontal="right"/>
    </xf>
    <xf numFmtId="0" fontId="33" fillId="0" borderId="1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77" fillId="0" borderId="16" xfId="0" applyFont="1" applyBorder="1" applyAlignment="1">
      <alignment vertical="center" wrapText="1"/>
    </xf>
    <xf numFmtId="0" fontId="7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3" fontId="33" fillId="0" borderId="1" xfId="0" applyNumberFormat="1" applyFont="1" applyBorder="1" applyAlignment="1">
      <alignment horizontal="left" vertical="center"/>
    </xf>
    <xf numFmtId="3" fontId="33" fillId="0" borderId="1" xfId="0" applyNumberFormat="1" applyFont="1" applyFill="1" applyBorder="1" applyAlignment="1">
      <alignment horizontal="left" vertical="center"/>
    </xf>
    <xf numFmtId="3" fontId="47" fillId="0" borderId="1" xfId="0" applyNumberFormat="1" applyFont="1" applyBorder="1" applyAlignment="1">
      <alignment horizontal="left" vertical="center" wrapText="1"/>
    </xf>
    <xf numFmtId="3" fontId="33" fillId="0" borderId="19" xfId="0" applyNumberFormat="1" applyFont="1" applyBorder="1" applyAlignment="1">
      <alignment horizontal="left" vertical="center"/>
    </xf>
    <xf numFmtId="0" fontId="38" fillId="2" borderId="0" xfId="22" applyFont="1" applyFill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Border="1"/>
    <xf numFmtId="3" fontId="2" fillId="2" borderId="0" xfId="0" applyNumberFormat="1" applyFont="1" applyFill="1"/>
    <xf numFmtId="0" fontId="7" fillId="2" borderId="1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1" xfId="29" applyNumberFormat="1" applyFont="1" applyFill="1" applyBorder="1" applyAlignment="1">
      <alignment horizontal="center" vertical="center"/>
    </xf>
    <xf numFmtId="176" fontId="15" fillId="2" borderId="17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6" fontId="7" fillId="2" borderId="19" xfId="29" applyNumberFormat="1" applyFont="1" applyFill="1" applyBorder="1" applyAlignment="1">
      <alignment horizontal="center" vertical="center"/>
    </xf>
    <xf numFmtId="176" fontId="15" fillId="2" borderId="20" xfId="0" applyNumberFormat="1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51" fillId="6" borderId="1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center" vertical="center"/>
    </xf>
    <xf numFmtId="0" fontId="36" fillId="2" borderId="0" xfId="22" applyFont="1" applyFill="1" applyBorder="1"/>
    <xf numFmtId="0" fontId="4" fillId="2" borderId="0" xfId="22" applyFill="1" applyBorder="1"/>
    <xf numFmtId="0" fontId="1" fillId="2" borderId="0" xfId="0" applyFont="1" applyFill="1"/>
    <xf numFmtId="0" fontId="80" fillId="0" borderId="1" xfId="0" applyFont="1" applyBorder="1"/>
    <xf numFmtId="0" fontId="80" fillId="0" borderId="1" xfId="0" applyFont="1" applyBorder="1" applyAlignment="1">
      <alignment horizontal="center"/>
    </xf>
    <xf numFmtId="3" fontId="21" fillId="0" borderId="1" xfId="24" applyNumberFormat="1" applyFont="1" applyBorder="1" applyAlignment="1">
      <alignment horizontal="right" vertical="center"/>
    </xf>
    <xf numFmtId="3" fontId="80" fillId="0" borderId="1" xfId="0" applyNumberFormat="1" applyFont="1" applyBorder="1" applyAlignment="1">
      <alignment horizontal="right"/>
    </xf>
    <xf numFmtId="9" fontId="80" fillId="0" borderId="1" xfId="0" applyNumberFormat="1" applyFont="1" applyBorder="1" applyAlignment="1">
      <alignment horizontal="center"/>
    </xf>
    <xf numFmtId="9" fontId="80" fillId="0" borderId="1" xfId="0" applyNumberFormat="1" applyFont="1" applyBorder="1" applyAlignment="1">
      <alignment horizontal="right"/>
    </xf>
    <xf numFmtId="0" fontId="83" fillId="2" borderId="0" xfId="0" applyFont="1" applyFill="1"/>
    <xf numFmtId="0" fontId="82" fillId="2" borderId="0" xfId="1" applyFont="1" applyFill="1" applyAlignment="1" applyProtection="1">
      <alignment vertical="center"/>
      <protection locked="0"/>
    </xf>
    <xf numFmtId="0" fontId="82" fillId="2" borderId="0" xfId="1" applyFont="1" applyFill="1" applyAlignment="1" applyProtection="1">
      <alignment vertical="center" wrapText="1"/>
      <protection locked="0"/>
    </xf>
    <xf numFmtId="0" fontId="82" fillId="2" borderId="0" xfId="1" applyFont="1" applyFill="1" applyAlignment="1" applyProtection="1">
      <alignment horizontal="center" vertical="center" wrapText="1"/>
      <protection locked="0"/>
    </xf>
    <xf numFmtId="3" fontId="82" fillId="2" borderId="0" xfId="1" applyNumberFormat="1" applyFont="1" applyFill="1" applyAlignment="1" applyProtection="1">
      <alignment vertical="center" wrapText="1"/>
      <protection locked="0"/>
    </xf>
    <xf numFmtId="0" fontId="21" fillId="0" borderId="1" xfId="11" applyFont="1" applyBorder="1" applyAlignment="1">
      <alignment horizontal="center" vertical="center"/>
    </xf>
    <xf numFmtId="0" fontId="20" fillId="0" borderId="1" xfId="11" applyFont="1" applyBorder="1" applyAlignment="1">
      <alignment horizontal="left" vertical="center"/>
    </xf>
    <xf numFmtId="0" fontId="20" fillId="3" borderId="1" xfId="11" applyFont="1" applyFill="1" applyBorder="1" applyAlignment="1">
      <alignment horizontal="left" vertical="center"/>
    </xf>
    <xf numFmtId="0" fontId="21" fillId="3" borderId="1" xfId="11" applyFont="1" applyFill="1" applyBorder="1" applyAlignment="1">
      <alignment horizontal="left" vertical="center"/>
    </xf>
    <xf numFmtId="0" fontId="21" fillId="3" borderId="1" xfId="11" applyFont="1" applyFill="1" applyBorder="1" applyAlignment="1">
      <alignment horizontal="center" vertical="center"/>
    </xf>
    <xf numFmtId="173" fontId="21" fillId="3" borderId="1" xfId="26" applyNumberFormat="1" applyFont="1" applyFill="1" applyBorder="1" applyAlignment="1">
      <alignment horizontal="center" vertical="center"/>
    </xf>
    <xf numFmtId="173" fontId="21" fillId="3" borderId="1" xfId="26" applyNumberFormat="1" applyFont="1" applyFill="1" applyBorder="1" applyAlignment="1">
      <alignment horizontal="right" vertical="center"/>
    </xf>
    <xf numFmtId="0" fontId="21" fillId="0" borderId="1" xfId="11" applyFont="1" applyBorder="1" applyAlignment="1">
      <alignment horizontal="left" vertical="center"/>
    </xf>
    <xf numFmtId="173" fontId="21" fillId="0" borderId="1" xfId="26" applyNumberFormat="1" applyFont="1" applyBorder="1" applyAlignment="1">
      <alignment horizontal="center" vertical="center"/>
    </xf>
    <xf numFmtId="3" fontId="21" fillId="0" borderId="1" xfId="26" applyNumberFormat="1" applyFont="1" applyBorder="1" applyAlignment="1">
      <alignment horizontal="right" vertical="center"/>
    </xf>
    <xf numFmtId="1" fontId="20" fillId="3" borderId="1" xfId="11" applyNumberFormat="1" applyFont="1" applyFill="1" applyBorder="1" applyAlignment="1">
      <alignment horizontal="center" vertical="center"/>
    </xf>
    <xf numFmtId="3" fontId="21" fillId="3" borderId="1" xfId="26" applyNumberFormat="1" applyFont="1" applyFill="1" applyBorder="1" applyAlignment="1">
      <alignment horizontal="right" vertical="center"/>
    </xf>
    <xf numFmtId="3" fontId="20" fillId="3" borderId="1" xfId="26" applyNumberFormat="1" applyFont="1" applyFill="1" applyBorder="1" applyAlignment="1">
      <alignment horizontal="right" vertical="center"/>
    </xf>
    <xf numFmtId="1" fontId="21" fillId="0" borderId="1" xfId="11" applyNumberFormat="1" applyFont="1" applyBorder="1" applyAlignment="1">
      <alignment horizontal="center" vertical="center"/>
    </xf>
    <xf numFmtId="3" fontId="21" fillId="0" borderId="1" xfId="6" applyNumberFormat="1" applyFont="1" applyBorder="1" applyAlignment="1">
      <alignment horizontal="right" vertical="center"/>
    </xf>
    <xf numFmtId="3" fontId="20" fillId="0" borderId="1" xfId="26" applyNumberFormat="1" applyFont="1" applyBorder="1" applyAlignment="1">
      <alignment horizontal="right" vertical="center"/>
    </xf>
    <xf numFmtId="172" fontId="21" fillId="3" borderId="1" xfId="26" applyFont="1" applyFill="1" applyBorder="1" applyAlignment="1">
      <alignment horizontal="right" vertical="center"/>
    </xf>
    <xf numFmtId="172" fontId="21" fillId="0" borderId="1" xfId="26" applyFont="1" applyBorder="1" applyAlignment="1">
      <alignment horizontal="right" vertical="center"/>
    </xf>
    <xf numFmtId="9" fontId="21" fillId="0" borderId="1" xfId="11" applyNumberFormat="1" applyFont="1" applyBorder="1" applyAlignment="1">
      <alignment horizontal="center" vertical="center"/>
    </xf>
    <xf numFmtId="9" fontId="21" fillId="0" borderId="1" xfId="26" applyNumberFormat="1" applyFont="1" applyBorder="1" applyAlignment="1">
      <alignment horizontal="right" vertical="center"/>
    </xf>
    <xf numFmtId="0" fontId="21" fillId="0" borderId="1" xfId="11" applyFont="1" applyBorder="1" applyAlignment="1">
      <alignment horizontal="left" vertical="center" wrapText="1"/>
    </xf>
    <xf numFmtId="0" fontId="21" fillId="3" borderId="1" xfId="11" applyFont="1" applyFill="1" applyBorder="1" applyAlignment="1">
      <alignment horizontal="right" vertical="center"/>
    </xf>
    <xf numFmtId="3" fontId="20" fillId="3" borderId="1" xfId="11" applyNumberFormat="1" applyFont="1" applyFill="1" applyBorder="1" applyAlignment="1">
      <alignment horizontal="right" vertical="center"/>
    </xf>
    <xf numFmtId="0" fontId="81" fillId="3" borderId="1" xfId="0" applyFont="1" applyFill="1" applyBorder="1"/>
    <xf numFmtId="0" fontId="80" fillId="3" borderId="1" xfId="0" applyFont="1" applyFill="1" applyBorder="1"/>
    <xf numFmtId="0" fontId="80" fillId="3" borderId="1" xfId="0" applyFont="1" applyFill="1" applyBorder="1" applyAlignment="1">
      <alignment horizontal="right"/>
    </xf>
    <xf numFmtId="3" fontId="80" fillId="3" borderId="1" xfId="0" applyNumberFormat="1" applyFont="1" applyFill="1" applyBorder="1" applyAlignment="1">
      <alignment horizontal="right" vertical="center"/>
    </xf>
    <xf numFmtId="0" fontId="81" fillId="0" borderId="1" xfId="0" applyFont="1" applyBorder="1"/>
    <xf numFmtId="0" fontId="80" fillId="0" borderId="1" xfId="0" applyFont="1" applyBorder="1" applyAlignment="1">
      <alignment horizontal="right"/>
    </xf>
    <xf numFmtId="3" fontId="80" fillId="0" borderId="1" xfId="0" applyNumberFormat="1" applyFont="1" applyBorder="1" applyAlignment="1">
      <alignment horizontal="right" vertical="center"/>
    </xf>
    <xf numFmtId="3" fontId="21" fillId="0" borderId="1" xfId="3" applyNumberFormat="1" applyFont="1" applyFill="1" applyBorder="1" applyAlignment="1">
      <alignment horizontal="right" vertical="center"/>
    </xf>
    <xf numFmtId="0" fontId="80" fillId="3" borderId="1" xfId="0" applyFont="1" applyFill="1" applyBorder="1" applyAlignment="1">
      <alignment horizontal="center"/>
    </xf>
    <xf numFmtId="3" fontId="81" fillId="3" borderId="1" xfId="0" applyNumberFormat="1" applyFont="1" applyFill="1" applyBorder="1" applyAlignment="1">
      <alignment horizontal="right"/>
    </xf>
    <xf numFmtId="3" fontId="81" fillId="3" borderId="1" xfId="0" applyNumberFormat="1" applyFont="1" applyFill="1" applyBorder="1" applyAlignment="1">
      <alignment horizontal="right" vertical="center"/>
    </xf>
    <xf numFmtId="3" fontId="81" fillId="0" borderId="1" xfId="0" applyNumberFormat="1" applyFont="1" applyBorder="1" applyAlignment="1">
      <alignment horizontal="right" vertical="center"/>
    </xf>
    <xf numFmtId="3" fontId="80" fillId="3" borderId="1" xfId="0" applyNumberFormat="1" applyFont="1" applyFill="1" applyBorder="1" applyAlignment="1">
      <alignment horizontal="right"/>
    </xf>
    <xf numFmtId="0" fontId="80" fillId="0" borderId="1" xfId="0" applyFont="1" applyBorder="1" applyAlignment="1">
      <alignment wrapText="1"/>
    </xf>
    <xf numFmtId="0" fontId="84" fillId="6" borderId="1" xfId="0" applyFont="1" applyFill="1" applyBorder="1"/>
    <xf numFmtId="0" fontId="84" fillId="6" borderId="1" xfId="0" applyFont="1" applyFill="1" applyBorder="1" applyAlignment="1">
      <alignment horizontal="center"/>
    </xf>
    <xf numFmtId="3" fontId="84" fillId="6" borderId="1" xfId="0" applyNumberFormat="1" applyFont="1" applyFill="1" applyBorder="1" applyAlignment="1">
      <alignment horizontal="right"/>
    </xf>
    <xf numFmtId="3" fontId="52" fillId="6" borderId="1" xfId="0" applyNumberFormat="1" applyFont="1" applyFill="1" applyBorder="1" applyAlignment="1">
      <alignment horizontal="right" vertical="center"/>
    </xf>
    <xf numFmtId="0" fontId="73" fillId="4" borderId="1" xfId="0" applyFont="1" applyFill="1" applyBorder="1" applyAlignment="1">
      <alignment horizontal="center" vertical="center" wrapText="1"/>
    </xf>
    <xf numFmtId="3" fontId="72" fillId="4" borderId="17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174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0" fillId="0" borderId="1" xfId="9" applyNumberFormat="1" applyFont="1" applyFill="1" applyBorder="1" applyAlignment="1" applyProtection="1">
      <alignment horizontal="center" vertical="center" wrapText="1"/>
    </xf>
    <xf numFmtId="175" fontId="40" fillId="0" borderId="17" xfId="9" applyNumberFormat="1" applyFont="1" applyFill="1" applyBorder="1" applyAlignment="1" applyProtection="1">
      <alignment horizontal="center" vertical="center" wrapText="1"/>
    </xf>
    <xf numFmtId="0" fontId="71" fillId="6" borderId="16" xfId="0" applyFont="1" applyFill="1" applyBorder="1" applyAlignment="1">
      <alignment horizontal="left" vertical="center" wrapText="1"/>
    </xf>
    <xf numFmtId="3" fontId="71" fillId="6" borderId="1" xfId="0" applyNumberFormat="1" applyFont="1" applyFill="1" applyBorder="1" applyAlignment="1">
      <alignment horizontal="center" vertical="center" wrapText="1"/>
    </xf>
    <xf numFmtId="0" fontId="75" fillId="6" borderId="17" xfId="0" applyFont="1" applyFill="1" applyBorder="1" applyAlignment="1">
      <alignment vertical="center" wrapText="1"/>
    </xf>
    <xf numFmtId="0" fontId="40" fillId="0" borderId="16" xfId="10" applyFont="1" applyBorder="1"/>
    <xf numFmtId="0" fontId="40" fillId="0" borderId="1" xfId="10" applyFont="1" applyBorder="1" applyAlignment="1">
      <alignment horizontal="center"/>
    </xf>
    <xf numFmtId="0" fontId="40" fillId="0" borderId="16" xfId="0" applyFont="1" applyFill="1" applyBorder="1" applyAlignment="1">
      <alignment horizontal="left" vertical="center" wrapText="1"/>
    </xf>
    <xf numFmtId="0" fontId="40" fillId="0" borderId="16" xfId="0" quotePrefix="1" applyFont="1" applyFill="1" applyBorder="1" applyAlignment="1">
      <alignment horizontal="left" vertical="center" wrapText="1"/>
    </xf>
    <xf numFmtId="3" fontId="7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>
      <alignment vertical="center"/>
    </xf>
    <xf numFmtId="0" fontId="72" fillId="0" borderId="1" xfId="0" applyFont="1" applyFill="1" applyBorder="1" applyAlignment="1">
      <alignment vertical="center"/>
    </xf>
    <xf numFmtId="170" fontId="72" fillId="0" borderId="1" xfId="0" applyNumberFormat="1" applyFont="1" applyFill="1" applyBorder="1" applyAlignment="1">
      <alignment vertical="center"/>
    </xf>
    <xf numFmtId="170" fontId="72" fillId="0" borderId="17" xfId="0" applyNumberFormat="1" applyFont="1" applyFill="1" applyBorder="1" applyAlignment="1">
      <alignment vertical="center"/>
    </xf>
    <xf numFmtId="0" fontId="72" fillId="4" borderId="16" xfId="0" applyFont="1" applyFill="1" applyBorder="1"/>
    <xf numFmtId="2" fontId="72" fillId="4" borderId="1" xfId="0" applyNumberFormat="1" applyFont="1" applyFill="1" applyBorder="1" applyAlignment="1">
      <alignment horizontal="center" vertical="center" wrapText="1"/>
    </xf>
    <xf numFmtId="2" fontId="72" fillId="4" borderId="17" xfId="0" applyNumberFormat="1" applyFont="1" applyFill="1" applyBorder="1" applyAlignment="1">
      <alignment horizontal="center" vertical="center" wrapText="1"/>
    </xf>
    <xf numFmtId="0" fontId="40" fillId="4" borderId="17" xfId="0" applyFont="1" applyFill="1" applyBorder="1"/>
    <xf numFmtId="0" fontId="40" fillId="0" borderId="16" xfId="0" applyFont="1" applyBorder="1" applyAlignment="1">
      <alignment horizontal="left"/>
    </xf>
    <xf numFmtId="3" fontId="40" fillId="0" borderId="1" xfId="0" applyNumberFormat="1" applyFont="1" applyBorder="1" applyAlignment="1">
      <alignment horizontal="center"/>
    </xf>
    <xf numFmtId="171" fontId="40" fillId="0" borderId="33" xfId="0" applyNumberFormat="1" applyFont="1" applyBorder="1"/>
    <xf numFmtId="0" fontId="40" fillId="0" borderId="1" xfId="0" applyFont="1" applyBorder="1"/>
    <xf numFmtId="3" fontId="40" fillId="0" borderId="1" xfId="0" applyNumberFormat="1" applyFont="1" applyBorder="1"/>
    <xf numFmtId="3" fontId="40" fillId="4" borderId="1" xfId="0" applyNumberFormat="1" applyFont="1" applyFill="1" applyBorder="1"/>
    <xf numFmtId="171" fontId="40" fillId="4" borderId="33" xfId="0" applyNumberFormat="1" applyFont="1" applyFill="1" applyBorder="1"/>
    <xf numFmtId="0" fontId="72" fillId="0" borderId="16" xfId="0" applyFont="1" applyBorder="1" applyAlignment="1">
      <alignment horizontal="left" vertical="center"/>
    </xf>
    <xf numFmtId="3" fontId="72" fillId="0" borderId="1" xfId="0" applyNumberFormat="1" applyFont="1" applyBorder="1" applyAlignment="1">
      <alignment horizontal="center"/>
    </xf>
    <xf numFmtId="9" fontId="40" fillId="0" borderId="1" xfId="0" applyNumberFormat="1" applyFont="1" applyBorder="1" applyAlignment="1">
      <alignment horizontal="center"/>
    </xf>
    <xf numFmtId="0" fontId="72" fillId="0" borderId="16" xfId="0" applyFont="1" applyBorder="1" applyAlignment="1">
      <alignment horizontal="left"/>
    </xf>
    <xf numFmtId="171" fontId="72" fillId="0" borderId="33" xfId="0" applyNumberFormat="1" applyFont="1" applyBorder="1"/>
    <xf numFmtId="0" fontId="72" fillId="4" borderId="1" xfId="0" applyFont="1" applyFill="1" applyBorder="1" applyAlignment="1">
      <alignment horizontal="left"/>
    </xf>
    <xf numFmtId="3" fontId="72" fillId="4" borderId="1" xfId="0" applyNumberFormat="1" applyFont="1" applyFill="1" applyBorder="1" applyAlignment="1">
      <alignment horizontal="center" vertical="center"/>
    </xf>
    <xf numFmtId="0" fontId="72" fillId="4" borderId="17" xfId="0" applyFont="1" applyFill="1" applyBorder="1" applyAlignment="1">
      <alignment horizontal="left"/>
    </xf>
    <xf numFmtId="0" fontId="72" fillId="0" borderId="1" xfId="0" applyFont="1" applyBorder="1" applyAlignment="1">
      <alignment horizontal="left"/>
    </xf>
    <xf numFmtId="0" fontId="72" fillId="0" borderId="1" xfId="0" applyFont="1" applyBorder="1" applyAlignment="1">
      <alignment horizontal="center" vertical="center"/>
    </xf>
    <xf numFmtId="0" fontId="72" fillId="0" borderId="17" xfId="0" applyFont="1" applyBorder="1" applyAlignment="1">
      <alignment horizontal="left"/>
    </xf>
    <xf numFmtId="0" fontId="40" fillId="0" borderId="16" xfId="0" applyFont="1" applyBorder="1"/>
    <xf numFmtId="0" fontId="39" fillId="0" borderId="0" xfId="0" applyFont="1" applyBorder="1"/>
    <xf numFmtId="0" fontId="40" fillId="0" borderId="0" xfId="0" applyFont="1" applyBorder="1"/>
    <xf numFmtId="0" fontId="39" fillId="0" borderId="0" xfId="0" applyFont="1" applyBorder="1" applyAlignment="1">
      <alignment horizontal="center" vertical="center"/>
    </xf>
    <xf numFmtId="0" fontId="39" fillId="0" borderId="24" xfId="0" applyFont="1" applyBorder="1"/>
    <xf numFmtId="0" fontId="40" fillId="0" borderId="18" xfId="0" applyFont="1" applyBorder="1" applyAlignment="1">
      <alignment horizontal="left"/>
    </xf>
    <xf numFmtId="0" fontId="39" fillId="0" borderId="26" xfId="0" applyFont="1" applyBorder="1"/>
    <xf numFmtId="0" fontId="72" fillId="0" borderId="26" xfId="0" applyFont="1" applyBorder="1" applyAlignment="1">
      <alignment horizontal="center"/>
    </xf>
    <xf numFmtId="0" fontId="39" fillId="0" borderId="27" xfId="0" applyFont="1" applyBorder="1"/>
    <xf numFmtId="0" fontId="72" fillId="5" borderId="16" xfId="0" applyFont="1" applyFill="1" applyBorder="1"/>
    <xf numFmtId="0" fontId="40" fillId="5" borderId="1" xfId="0" applyFont="1" applyFill="1" applyBorder="1"/>
    <xf numFmtId="0" fontId="40" fillId="5" borderId="1" xfId="0" applyFont="1" applyFill="1" applyBorder="1" applyAlignment="1">
      <alignment horizontal="right"/>
    </xf>
    <xf numFmtId="3" fontId="40" fillId="5" borderId="17" xfId="0" applyNumberFormat="1" applyFont="1" applyFill="1" applyBorder="1" applyAlignment="1">
      <alignment horizontal="right" vertical="center"/>
    </xf>
    <xf numFmtId="0" fontId="85" fillId="0" borderId="16" xfId="0" applyFont="1" applyBorder="1"/>
    <xf numFmtId="0" fontId="85" fillId="0" borderId="1" xfId="0" applyFont="1" applyBorder="1"/>
    <xf numFmtId="0" fontId="85" fillId="0" borderId="1" xfId="0" applyFont="1" applyBorder="1" applyAlignment="1">
      <alignment horizontal="center"/>
    </xf>
    <xf numFmtId="3" fontId="40" fillId="0" borderId="1" xfId="24" applyNumberFormat="1" applyFont="1" applyBorder="1" applyAlignment="1">
      <alignment horizontal="right" vertical="center"/>
    </xf>
    <xf numFmtId="3" fontId="40" fillId="0" borderId="17" xfId="3" applyNumberFormat="1" applyFont="1" applyFill="1" applyBorder="1" applyAlignment="1">
      <alignment horizontal="right" vertical="center"/>
    </xf>
    <xf numFmtId="0" fontId="40" fillId="0" borderId="16" xfId="11" applyFont="1" applyBorder="1" applyAlignment="1">
      <alignment horizontal="left" vertical="center"/>
    </xf>
    <xf numFmtId="0" fontId="73" fillId="5" borderId="16" xfId="0" applyFont="1" applyFill="1" applyBorder="1"/>
    <xf numFmtId="0" fontId="85" fillId="5" borderId="1" xfId="0" applyFont="1" applyFill="1" applyBorder="1"/>
    <xf numFmtId="0" fontId="85" fillId="5" borderId="1" xfId="0" applyFont="1" applyFill="1" applyBorder="1" applyAlignment="1">
      <alignment horizontal="center"/>
    </xf>
    <xf numFmtId="3" fontId="73" fillId="5" borderId="1" xfId="0" applyNumberFormat="1" applyFont="1" applyFill="1" applyBorder="1" applyAlignment="1">
      <alignment horizontal="right"/>
    </xf>
    <xf numFmtId="3" fontId="73" fillId="5" borderId="17" xfId="0" applyNumberFormat="1" applyFont="1" applyFill="1" applyBorder="1" applyAlignment="1">
      <alignment horizontal="right" vertical="center"/>
    </xf>
    <xf numFmtId="3" fontId="85" fillId="5" borderId="1" xfId="0" applyNumberFormat="1" applyFont="1" applyFill="1" applyBorder="1" applyAlignment="1">
      <alignment horizontal="right"/>
    </xf>
    <xf numFmtId="3" fontId="85" fillId="5" borderId="17" xfId="0" applyNumberFormat="1" applyFont="1" applyFill="1" applyBorder="1" applyAlignment="1">
      <alignment horizontal="right" vertical="center"/>
    </xf>
    <xf numFmtId="3" fontId="85" fillId="0" borderId="1" xfId="0" applyNumberFormat="1" applyFont="1" applyBorder="1" applyAlignment="1">
      <alignment horizontal="right"/>
    </xf>
    <xf numFmtId="3" fontId="85" fillId="0" borderId="17" xfId="0" applyNumberFormat="1" applyFont="1" applyBorder="1" applyAlignment="1">
      <alignment horizontal="right" vertical="center"/>
    </xf>
    <xf numFmtId="9" fontId="85" fillId="0" borderId="1" xfId="0" applyNumberFormat="1" applyFont="1" applyBorder="1" applyAlignment="1">
      <alignment horizontal="center"/>
    </xf>
    <xf numFmtId="9" fontId="85" fillId="0" borderId="1" xfId="0" applyNumberFormat="1" applyFont="1" applyBorder="1" applyAlignment="1">
      <alignment horizontal="right"/>
    </xf>
    <xf numFmtId="0" fontId="85" fillId="0" borderId="16" xfId="0" applyFont="1" applyBorder="1" applyAlignment="1">
      <alignment wrapText="1"/>
    </xf>
    <xf numFmtId="0" fontId="73" fillId="5" borderId="18" xfId="0" applyFont="1" applyFill="1" applyBorder="1"/>
    <xf numFmtId="0" fontId="85" fillId="5" borderId="19" xfId="0" applyFont="1" applyFill="1" applyBorder="1"/>
    <xf numFmtId="0" fontId="85" fillId="5" borderId="19" xfId="0" applyFont="1" applyFill="1" applyBorder="1" applyAlignment="1">
      <alignment horizontal="center"/>
    </xf>
    <xf numFmtId="3" fontId="85" fillId="5" borderId="19" xfId="0" applyNumberFormat="1" applyFont="1" applyFill="1" applyBorder="1" applyAlignment="1">
      <alignment horizontal="right"/>
    </xf>
    <xf numFmtId="3" fontId="73" fillId="5" borderId="20" xfId="0" applyNumberFormat="1" applyFont="1" applyFill="1" applyBorder="1" applyAlignment="1">
      <alignment horizontal="right" vertical="center"/>
    </xf>
    <xf numFmtId="0" fontId="71" fillId="6" borderId="34" xfId="0" applyFont="1" applyFill="1" applyBorder="1" applyAlignment="1">
      <alignment horizontal="center"/>
    </xf>
    <xf numFmtId="2" fontId="71" fillId="6" borderId="5" xfId="0" applyNumberFormat="1" applyFont="1" applyFill="1" applyBorder="1" applyAlignment="1">
      <alignment horizontal="center" vertical="center" wrapText="1"/>
    </xf>
    <xf numFmtId="2" fontId="71" fillId="6" borderId="33" xfId="0" applyNumberFormat="1" applyFont="1" applyFill="1" applyBorder="1" applyAlignment="1">
      <alignment horizontal="center" vertical="center" wrapText="1"/>
    </xf>
    <xf numFmtId="0" fontId="61" fillId="3" borderId="1" xfId="11" applyFont="1" applyFill="1" applyBorder="1" applyAlignment="1">
      <alignment horizontal="center" vertical="center"/>
    </xf>
    <xf numFmtId="172" fontId="61" fillId="3" borderId="1" xfId="26" applyFont="1" applyFill="1" applyBorder="1" applyAlignment="1">
      <alignment horizontal="center" vertical="center"/>
    </xf>
    <xf numFmtId="9" fontId="21" fillId="0" borderId="1" xfId="27" applyFont="1" applyBorder="1" applyAlignment="1">
      <alignment horizontal="center" vertical="center"/>
    </xf>
    <xf numFmtId="0" fontId="79" fillId="6" borderId="13" xfId="0" applyFont="1" applyFill="1" applyBorder="1" applyAlignment="1">
      <alignment horizontal="center" vertical="center" wrapText="1"/>
    </xf>
    <xf numFmtId="0" fontId="79" fillId="6" borderId="14" xfId="0" applyFont="1" applyFill="1" applyBorder="1" applyAlignment="1">
      <alignment horizontal="center" vertical="center" wrapText="1"/>
    </xf>
    <xf numFmtId="3" fontId="79" fillId="6" borderId="14" xfId="0" applyNumberFormat="1" applyFont="1" applyFill="1" applyBorder="1" applyAlignment="1">
      <alignment horizontal="center" vertical="center" wrapText="1"/>
    </xf>
    <xf numFmtId="0" fontId="79" fillId="6" borderId="15" xfId="0" applyFont="1" applyFill="1" applyBorder="1" applyAlignment="1">
      <alignment horizontal="center" vertical="center" wrapText="1"/>
    </xf>
    <xf numFmtId="9" fontId="63" fillId="2" borderId="1" xfId="27" applyFont="1" applyFill="1" applyBorder="1" applyAlignment="1">
      <alignment horizontal="center" vertical="center"/>
    </xf>
    <xf numFmtId="9" fontId="58" fillId="2" borderId="1" xfId="27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/>
    </xf>
    <xf numFmtId="0" fontId="37" fillId="2" borderId="0" xfId="22" applyFont="1" applyFill="1" applyAlignment="1">
      <alignment horizontal="center" vertical="center"/>
    </xf>
    <xf numFmtId="0" fontId="45" fillId="4" borderId="6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24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left" vertical="top" wrapText="1"/>
    </xf>
    <xf numFmtId="0" fontId="44" fillId="2" borderId="0" xfId="0" applyFont="1" applyFill="1" applyBorder="1" applyAlignment="1">
      <alignment horizontal="left" vertical="top" wrapText="1"/>
    </xf>
    <xf numFmtId="0" fontId="44" fillId="2" borderId="24" xfId="0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center" vertical="top"/>
    </xf>
    <xf numFmtId="0" fontId="29" fillId="2" borderId="14" xfId="0" applyFont="1" applyFill="1" applyBorder="1" applyAlignment="1">
      <alignment horizontal="center" vertical="top"/>
    </xf>
    <xf numFmtId="0" fontId="29" fillId="2" borderId="15" xfId="0" applyFont="1" applyFill="1" applyBorder="1" applyAlignment="1">
      <alignment horizontal="center" vertical="top"/>
    </xf>
    <xf numFmtId="0" fontId="29" fillId="2" borderId="16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9" fillId="2" borderId="17" xfId="0" applyFont="1" applyFill="1" applyBorder="1" applyAlignment="1">
      <alignment horizontal="center" vertical="top"/>
    </xf>
    <xf numFmtId="0" fontId="29" fillId="2" borderId="18" xfId="0" applyFont="1" applyFill="1" applyBorder="1" applyAlignment="1">
      <alignment horizontal="center" vertical="top"/>
    </xf>
    <xf numFmtId="0" fontId="29" fillId="2" borderId="19" xfId="0" applyFont="1" applyFill="1" applyBorder="1" applyAlignment="1">
      <alignment horizontal="center" vertical="top"/>
    </xf>
    <xf numFmtId="0" fontId="29" fillId="2" borderId="20" xfId="0" applyFont="1" applyFill="1" applyBorder="1" applyAlignment="1">
      <alignment horizontal="center" vertical="top"/>
    </xf>
    <xf numFmtId="0" fontId="43" fillId="2" borderId="6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/>
    </xf>
    <xf numFmtId="0" fontId="43" fillId="2" borderId="24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5" fillId="5" borderId="6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24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left" vertical="top" wrapText="1"/>
    </xf>
    <xf numFmtId="0" fontId="43" fillId="2" borderId="0" xfId="0" applyFont="1" applyFill="1" applyBorder="1" applyAlignment="1">
      <alignment horizontal="left" vertical="top" wrapText="1"/>
    </xf>
    <xf numFmtId="0" fontId="43" fillId="2" borderId="24" xfId="0" applyFont="1" applyFill="1" applyBorder="1" applyAlignment="1">
      <alignment horizontal="left" vertical="top" wrapText="1"/>
    </xf>
    <xf numFmtId="0" fontId="44" fillId="2" borderId="6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4" fillId="2" borderId="24" xfId="0" applyFont="1" applyFill="1" applyBorder="1" applyAlignment="1">
      <alignment horizontal="left" vertical="center" wrapText="1"/>
    </xf>
    <xf numFmtId="0" fontId="45" fillId="3" borderId="6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top" wrapText="1"/>
    </xf>
    <xf numFmtId="0" fontId="43" fillId="2" borderId="26" xfId="0" applyFont="1" applyFill="1" applyBorder="1" applyAlignment="1">
      <alignment horizontal="left" vertical="top" wrapText="1"/>
    </xf>
    <xf numFmtId="0" fontId="43" fillId="2" borderId="27" xfId="0" applyFont="1" applyFill="1" applyBorder="1" applyAlignment="1">
      <alignment horizontal="left" vertical="top" wrapText="1"/>
    </xf>
    <xf numFmtId="0" fontId="45" fillId="5" borderId="6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5" fillId="5" borderId="24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top" wrapText="1"/>
    </xf>
    <xf numFmtId="0" fontId="45" fillId="2" borderId="24" xfId="0" applyFont="1" applyFill="1" applyBorder="1" applyAlignment="1">
      <alignment horizontal="left" vertical="top" wrapText="1"/>
    </xf>
    <xf numFmtId="0" fontId="43" fillId="2" borderId="6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left"/>
    </xf>
    <xf numFmtId="0" fontId="43" fillId="2" borderId="24" xfId="0" applyFont="1" applyFill="1" applyBorder="1" applyAlignment="1">
      <alignment horizontal="left"/>
    </xf>
    <xf numFmtId="0" fontId="43" fillId="2" borderId="6" xfId="0" applyFont="1" applyFill="1" applyBorder="1" applyAlignment="1">
      <alignment horizontal="left" wrapText="1"/>
    </xf>
    <xf numFmtId="0" fontId="43" fillId="2" borderId="0" xfId="0" applyFont="1" applyFill="1" applyBorder="1" applyAlignment="1">
      <alignment horizontal="left" wrapText="1"/>
    </xf>
    <xf numFmtId="0" fontId="43" fillId="2" borderId="24" xfId="0" applyFont="1" applyFill="1" applyBorder="1" applyAlignment="1">
      <alignment horizontal="left" wrapText="1"/>
    </xf>
    <xf numFmtId="0" fontId="41" fillId="4" borderId="16" xfId="0" applyFont="1" applyFill="1" applyBorder="1" applyAlignment="1">
      <alignment horizontal="center" vertical="center"/>
    </xf>
    <xf numFmtId="0" fontId="41" fillId="4" borderId="18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/>
    </xf>
    <xf numFmtId="0" fontId="35" fillId="2" borderId="22" xfId="0" applyFont="1" applyFill="1" applyBorder="1" applyAlignment="1">
      <alignment horizontal="left" vertical="center"/>
    </xf>
    <xf numFmtId="0" fontId="35" fillId="2" borderId="23" xfId="0" applyFont="1" applyFill="1" applyBorder="1" applyAlignment="1">
      <alignment horizontal="left" vertical="center"/>
    </xf>
    <xf numFmtId="0" fontId="35" fillId="2" borderId="6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5" fillId="2" borderId="24" xfId="0" applyFont="1" applyFill="1" applyBorder="1" applyAlignment="1">
      <alignment horizontal="left" vertical="center"/>
    </xf>
    <xf numFmtId="0" fontId="35" fillId="2" borderId="25" xfId="0" applyFont="1" applyFill="1" applyBorder="1" applyAlignment="1">
      <alignment horizontal="left" vertical="center"/>
    </xf>
    <xf numFmtId="0" fontId="35" fillId="2" borderId="26" xfId="0" applyFont="1" applyFill="1" applyBorder="1" applyAlignment="1">
      <alignment horizontal="left" vertical="center"/>
    </xf>
    <xf numFmtId="0" fontId="35" fillId="2" borderId="27" xfId="0" applyFont="1" applyFill="1" applyBorder="1" applyAlignment="1">
      <alignment horizontal="left" vertical="center"/>
    </xf>
    <xf numFmtId="0" fontId="4" fillId="0" borderId="15" xfId="22" quotePrefix="1" applyBorder="1" applyAlignment="1">
      <alignment horizontal="center" vertical="center" wrapText="1"/>
    </xf>
    <xf numFmtId="0" fontId="4" fillId="0" borderId="17" xfId="22" quotePrefix="1" applyBorder="1" applyAlignment="1">
      <alignment horizontal="center" vertical="center" wrapText="1"/>
    </xf>
    <xf numFmtId="0" fontId="39" fillId="0" borderId="3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41" fillId="5" borderId="1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0" fontId="39" fillId="0" borderId="3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41" fillId="5" borderId="14" xfId="0" applyFont="1" applyFill="1" applyBorder="1" applyAlignment="1">
      <alignment horizontal="center" vertical="center"/>
    </xf>
    <xf numFmtId="0" fontId="41" fillId="3" borderId="16" xfId="0" applyFont="1" applyFill="1" applyBorder="1" applyAlignment="1">
      <alignment horizontal="center" vertical="center"/>
    </xf>
    <xf numFmtId="0" fontId="23" fillId="0" borderId="17" xfId="22" quotePrefix="1" applyFont="1" applyBorder="1" applyAlignment="1">
      <alignment horizontal="center" vertical="center"/>
    </xf>
    <xf numFmtId="0" fontId="23" fillId="0" borderId="17" xfId="22" applyFont="1" applyBorder="1" applyAlignment="1">
      <alignment horizontal="center" vertical="center"/>
    </xf>
    <xf numFmtId="0" fontId="23" fillId="0" borderId="20" xfId="22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9" fillId="0" borderId="14" xfId="22" quotePrefix="1" applyFont="1" applyBorder="1" applyAlignment="1">
      <alignment horizontal="center" vertical="center" wrapText="1"/>
    </xf>
    <xf numFmtId="0" fontId="49" fillId="0" borderId="1" xfId="22" quotePrefix="1" applyFont="1" applyBorder="1" applyAlignment="1">
      <alignment horizontal="center" vertical="center" wrapText="1"/>
    </xf>
    <xf numFmtId="0" fontId="49" fillId="0" borderId="19" xfId="22" quotePrefix="1" applyFont="1" applyBorder="1" applyAlignment="1">
      <alignment horizontal="center" vertical="center" wrapText="1"/>
    </xf>
    <xf numFmtId="14" fontId="39" fillId="0" borderId="46" xfId="0" applyNumberFormat="1" applyFont="1" applyBorder="1" applyAlignment="1">
      <alignment horizontal="center" vertical="center" wrapText="1"/>
    </xf>
    <xf numFmtId="14" fontId="39" fillId="0" borderId="4" xfId="0" applyNumberFormat="1" applyFont="1" applyBorder="1" applyAlignment="1">
      <alignment horizontal="center" vertical="center" wrapText="1"/>
    </xf>
    <xf numFmtId="14" fontId="39" fillId="0" borderId="5" xfId="0" applyNumberFormat="1" applyFont="1" applyBorder="1" applyAlignment="1">
      <alignment horizontal="center" vertical="center" wrapText="1"/>
    </xf>
    <xf numFmtId="14" fontId="39" fillId="0" borderId="3" xfId="0" applyNumberFormat="1" applyFont="1" applyBorder="1" applyAlignment="1">
      <alignment horizontal="center" vertical="center"/>
    </xf>
    <xf numFmtId="14" fontId="39" fillId="0" borderId="4" xfId="0" applyNumberFormat="1" applyFont="1" applyBorder="1" applyAlignment="1">
      <alignment horizontal="center" vertical="center"/>
    </xf>
    <xf numFmtId="14" fontId="39" fillId="0" borderId="5" xfId="0" applyNumberFormat="1" applyFont="1" applyBorder="1" applyAlignment="1">
      <alignment horizontal="center" vertical="center"/>
    </xf>
    <xf numFmtId="14" fontId="39" fillId="0" borderId="47" xfId="0" applyNumberFormat="1" applyFont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 wrapText="1"/>
    </xf>
    <xf numFmtId="0" fontId="41" fillId="4" borderId="19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170" fontId="22" fillId="2" borderId="1" xfId="0" applyNumberFormat="1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46" fillId="6" borderId="10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left" vertical="center"/>
    </xf>
    <xf numFmtId="0" fontId="34" fillId="2" borderId="11" xfId="0" applyFont="1" applyFill="1" applyBorder="1" applyAlignment="1">
      <alignment horizontal="left" vertical="center"/>
    </xf>
    <xf numFmtId="0" fontId="34" fillId="2" borderId="12" xfId="0" applyFont="1" applyFill="1" applyBorder="1" applyAlignment="1">
      <alignment horizontal="left" vertical="center"/>
    </xf>
    <xf numFmtId="170" fontId="22" fillId="2" borderId="19" xfId="0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51" fillId="6" borderId="10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170" fontId="22" fillId="2" borderId="9" xfId="0" applyNumberFormat="1" applyFont="1" applyFill="1" applyBorder="1" applyAlignment="1">
      <alignment horizontal="center"/>
    </xf>
    <xf numFmtId="170" fontId="22" fillId="2" borderId="32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52" fillId="6" borderId="13" xfId="11" applyFont="1" applyFill="1" applyBorder="1" applyAlignment="1">
      <alignment horizontal="center" vertical="center" wrapText="1"/>
    </xf>
    <xf numFmtId="0" fontId="52" fillId="6" borderId="14" xfId="11" applyFont="1" applyFill="1" applyBorder="1" applyAlignment="1">
      <alignment horizontal="center" vertical="center" wrapText="1"/>
    </xf>
    <xf numFmtId="0" fontId="52" fillId="6" borderId="30" xfId="11" applyFont="1" applyFill="1" applyBorder="1" applyAlignment="1">
      <alignment horizontal="center" vertical="center" wrapText="1"/>
    </xf>
    <xf numFmtId="0" fontId="52" fillId="6" borderId="31" xfId="11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top"/>
    </xf>
    <xf numFmtId="0" fontId="34" fillId="2" borderId="22" xfId="0" applyFont="1" applyFill="1" applyBorder="1" applyAlignment="1">
      <alignment horizontal="center" vertical="top"/>
    </xf>
    <xf numFmtId="0" fontId="34" fillId="2" borderId="23" xfId="0" applyFont="1" applyFill="1" applyBorder="1" applyAlignment="1">
      <alignment horizontal="center" vertical="top"/>
    </xf>
    <xf numFmtId="0" fontId="34" fillId="2" borderId="6" xfId="0" applyFont="1" applyFill="1" applyBorder="1" applyAlignment="1">
      <alignment horizontal="center" vertical="top"/>
    </xf>
    <xf numFmtId="0" fontId="34" fillId="2" borderId="0" xfId="0" applyFont="1" applyFill="1" applyBorder="1" applyAlignment="1">
      <alignment horizontal="center" vertical="top"/>
    </xf>
    <xf numFmtId="0" fontId="34" fillId="2" borderId="24" xfId="0" applyFont="1" applyFill="1" applyBorder="1" applyAlignment="1">
      <alignment horizontal="center" vertical="top"/>
    </xf>
    <xf numFmtId="0" fontId="34" fillId="2" borderId="25" xfId="0" applyFont="1" applyFill="1" applyBorder="1" applyAlignment="1">
      <alignment horizontal="center" vertical="top"/>
    </xf>
    <xf numFmtId="0" fontId="34" fillId="2" borderId="26" xfId="0" applyFont="1" applyFill="1" applyBorder="1" applyAlignment="1">
      <alignment horizontal="center" vertical="top"/>
    </xf>
    <xf numFmtId="0" fontId="34" fillId="2" borderId="27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 wrapText="1"/>
    </xf>
    <xf numFmtId="0" fontId="46" fillId="6" borderId="10" xfId="0" applyFont="1" applyFill="1" applyBorder="1" applyAlignment="1">
      <alignment horizontal="right" vertical="center"/>
    </xf>
    <xf numFmtId="0" fontId="46" fillId="6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46" fillId="6" borderId="21" xfId="0" applyFont="1" applyFill="1" applyBorder="1" applyAlignment="1">
      <alignment horizontal="right" vertical="center"/>
    </xf>
    <xf numFmtId="0" fontId="46" fillId="6" borderId="22" xfId="0" applyFont="1" applyFill="1" applyBorder="1" applyAlignment="1">
      <alignment horizontal="right" vertical="center"/>
    </xf>
    <xf numFmtId="0" fontId="46" fillId="6" borderId="25" xfId="0" applyFont="1" applyFill="1" applyBorder="1" applyAlignment="1">
      <alignment horizontal="right" vertical="center"/>
    </xf>
    <xf numFmtId="0" fontId="46" fillId="6" borderId="26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left" vertical="center"/>
    </xf>
    <xf numFmtId="0" fontId="55" fillId="2" borderId="12" xfId="0" applyFont="1" applyFill="1" applyBorder="1" applyAlignment="1">
      <alignment horizontal="left" vertical="center"/>
    </xf>
    <xf numFmtId="0" fontId="71" fillId="6" borderId="10" xfId="0" applyFont="1" applyFill="1" applyBorder="1" applyAlignment="1">
      <alignment horizontal="center" vertical="center"/>
    </xf>
    <xf numFmtId="0" fontId="71" fillId="6" borderId="11" xfId="0" applyFont="1" applyFill="1" applyBorder="1" applyAlignment="1">
      <alignment horizontal="center" vertical="center"/>
    </xf>
    <xf numFmtId="0" fontId="71" fillId="6" borderId="12" xfId="0" applyFont="1" applyFill="1" applyBorder="1" applyAlignment="1">
      <alignment horizontal="center" vertical="center"/>
    </xf>
    <xf numFmtId="0" fontId="69" fillId="6" borderId="21" xfId="11" applyFont="1" applyFill="1" applyBorder="1" applyAlignment="1">
      <alignment horizontal="center" vertical="center" wrapText="1"/>
    </xf>
    <xf numFmtId="0" fontId="69" fillId="6" borderId="22" xfId="11" applyFont="1" applyFill="1" applyBorder="1" applyAlignment="1">
      <alignment horizontal="center" vertical="center"/>
    </xf>
    <xf numFmtId="0" fontId="69" fillId="6" borderId="23" xfId="11" applyFont="1" applyFill="1" applyBorder="1" applyAlignment="1">
      <alignment horizontal="center" vertical="center"/>
    </xf>
    <xf numFmtId="0" fontId="69" fillId="6" borderId="38" xfId="11" applyFont="1" applyFill="1" applyBorder="1" applyAlignment="1">
      <alignment horizontal="center" vertical="center"/>
    </xf>
    <xf numFmtId="0" fontId="69" fillId="6" borderId="2" xfId="11" applyFont="1" applyFill="1" applyBorder="1" applyAlignment="1">
      <alignment horizontal="center" vertical="center"/>
    </xf>
    <xf numFmtId="0" fontId="69" fillId="6" borderId="39" xfId="11" applyFont="1" applyFill="1" applyBorder="1" applyAlignment="1">
      <alignment horizontal="center" vertical="center"/>
    </xf>
    <xf numFmtId="0" fontId="48" fillId="2" borderId="40" xfId="0" applyFont="1" applyFill="1" applyBorder="1" applyAlignment="1">
      <alignment horizontal="left" vertical="center" wrapText="1"/>
    </xf>
    <xf numFmtId="0" fontId="48" fillId="2" borderId="8" xfId="0" applyFont="1" applyFill="1" applyBorder="1" applyAlignment="1">
      <alignment horizontal="left" vertical="center" wrapText="1"/>
    </xf>
    <xf numFmtId="0" fontId="41" fillId="2" borderId="18" xfId="0" applyFont="1" applyFill="1" applyBorder="1" applyAlignment="1">
      <alignment horizontal="right" vertical="center"/>
    </xf>
    <xf numFmtId="0" fontId="41" fillId="2" borderId="19" xfId="0" applyFont="1" applyFill="1" applyBorder="1" applyAlignment="1">
      <alignment horizontal="right" vertical="center"/>
    </xf>
    <xf numFmtId="0" fontId="71" fillId="6" borderId="18" xfId="0" applyFont="1" applyFill="1" applyBorder="1" applyAlignment="1">
      <alignment vertical="center" wrapText="1"/>
    </xf>
    <xf numFmtId="0" fontId="71" fillId="6" borderId="19" xfId="0" applyFont="1" applyFill="1" applyBorder="1" applyAlignment="1">
      <alignment vertical="center" wrapText="1"/>
    </xf>
    <xf numFmtId="0" fontId="71" fillId="6" borderId="41" xfId="0" applyFont="1" applyFill="1" applyBorder="1" applyAlignment="1">
      <alignment horizontal="center" vertical="center"/>
    </xf>
    <xf numFmtId="0" fontId="71" fillId="6" borderId="42" xfId="0" applyFont="1" applyFill="1" applyBorder="1" applyAlignment="1">
      <alignment horizontal="center" vertical="center"/>
    </xf>
    <xf numFmtId="0" fontId="71" fillId="6" borderId="31" xfId="0" applyFont="1" applyFill="1" applyBorder="1" applyAlignment="1">
      <alignment horizontal="center" vertical="center"/>
    </xf>
    <xf numFmtId="0" fontId="67" fillId="6" borderId="22" xfId="0" applyFont="1" applyFill="1" applyBorder="1" applyAlignment="1">
      <alignment horizontal="center" vertical="center"/>
    </xf>
    <xf numFmtId="0" fontId="67" fillId="6" borderId="0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right" vertical="center"/>
    </xf>
    <xf numFmtId="0" fontId="41" fillId="2" borderId="1" xfId="0" applyFont="1" applyFill="1" applyBorder="1" applyAlignment="1">
      <alignment horizontal="right" vertical="center"/>
    </xf>
    <xf numFmtId="0" fontId="41" fillId="2" borderId="40" xfId="0" applyFont="1" applyFill="1" applyBorder="1" applyAlignment="1">
      <alignment horizontal="left" vertical="center"/>
    </xf>
    <xf numFmtId="0" fontId="41" fillId="2" borderId="7" xfId="0" applyFont="1" applyFill="1" applyBorder="1" applyAlignment="1">
      <alignment horizontal="left" vertical="center"/>
    </xf>
    <xf numFmtId="0" fontId="41" fillId="2" borderId="32" xfId="0" applyFont="1" applyFill="1" applyBorder="1" applyAlignment="1">
      <alignment horizontal="left" vertical="center"/>
    </xf>
    <xf numFmtId="0" fontId="67" fillId="6" borderId="10" xfId="0" applyFont="1" applyFill="1" applyBorder="1" applyAlignment="1">
      <alignment horizontal="center" vertical="center"/>
    </xf>
    <xf numFmtId="0" fontId="67" fillId="6" borderId="11" xfId="0" applyFont="1" applyFill="1" applyBorder="1" applyAlignment="1">
      <alignment horizontal="center" vertical="center"/>
    </xf>
    <xf numFmtId="0" fontId="67" fillId="6" borderId="12" xfId="0" applyFont="1" applyFill="1" applyBorder="1" applyAlignment="1">
      <alignment horizontal="center" vertical="center"/>
    </xf>
    <xf numFmtId="0" fontId="69" fillId="6" borderId="22" xfId="11" applyFont="1" applyFill="1" applyBorder="1" applyAlignment="1">
      <alignment horizontal="center" vertical="center" wrapText="1"/>
    </xf>
    <xf numFmtId="0" fontId="69" fillId="6" borderId="23" xfId="11" applyFont="1" applyFill="1" applyBorder="1" applyAlignment="1">
      <alignment horizontal="center" vertical="center" wrapText="1"/>
    </xf>
    <xf numFmtId="0" fontId="69" fillId="6" borderId="38" xfId="11" applyFont="1" applyFill="1" applyBorder="1" applyAlignment="1">
      <alignment horizontal="center" vertical="center" wrapText="1"/>
    </xf>
    <xf numFmtId="0" fontId="69" fillId="6" borderId="2" xfId="11" applyFont="1" applyFill="1" applyBorder="1" applyAlignment="1">
      <alignment horizontal="center" vertical="center" wrapText="1"/>
    </xf>
    <xf numFmtId="0" fontId="69" fillId="6" borderId="39" xfId="11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top"/>
    </xf>
    <xf numFmtId="0" fontId="27" fillId="2" borderId="11" xfId="0" applyFont="1" applyFill="1" applyBorder="1" applyAlignment="1">
      <alignment horizontal="left" vertical="top"/>
    </xf>
    <xf numFmtId="0" fontId="27" fillId="2" borderId="12" xfId="0" applyFont="1" applyFill="1" applyBorder="1" applyAlignment="1">
      <alignment horizontal="left" vertical="top"/>
    </xf>
    <xf numFmtId="0" fontId="71" fillId="6" borderId="41" xfId="0" applyFont="1" applyFill="1" applyBorder="1" applyAlignment="1">
      <alignment horizontal="center"/>
    </xf>
    <xf numFmtId="0" fontId="71" fillId="6" borderId="42" xfId="0" applyFont="1" applyFill="1" applyBorder="1" applyAlignment="1">
      <alignment horizontal="center"/>
    </xf>
    <xf numFmtId="0" fontId="71" fillId="6" borderId="31" xfId="0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 vertical="center"/>
    </xf>
    <xf numFmtId="0" fontId="71" fillId="2" borderId="11" xfId="0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left" vertical="center"/>
    </xf>
    <xf numFmtId="0" fontId="34" fillId="2" borderId="22" xfId="0" applyFont="1" applyFill="1" applyBorder="1" applyAlignment="1">
      <alignment horizontal="left" vertical="center"/>
    </xf>
    <xf numFmtId="0" fontId="34" fillId="2" borderId="23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4" fillId="2" borderId="24" xfId="0" applyFont="1" applyFill="1" applyBorder="1" applyAlignment="1">
      <alignment horizontal="left" vertical="center"/>
    </xf>
    <xf numFmtId="0" fontId="34" fillId="2" borderId="25" xfId="0" applyFont="1" applyFill="1" applyBorder="1" applyAlignment="1">
      <alignment horizontal="left" vertical="center"/>
    </xf>
    <xf numFmtId="0" fontId="34" fillId="2" borderId="26" xfId="0" applyFont="1" applyFill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77" fillId="0" borderId="4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left" vertical="center" wrapText="1"/>
    </xf>
    <xf numFmtId="0" fontId="77" fillId="0" borderId="34" xfId="0" applyFont="1" applyBorder="1" applyAlignment="1">
      <alignment horizontal="left" vertical="center" wrapText="1"/>
    </xf>
  </cellXfs>
  <cellStyles count="30">
    <cellStyle name="Euro" xfId="2" xr:uid="{00000000-0005-0000-0000-000000000000}"/>
    <cellStyle name="Hipervínculo" xfId="22" builtinId="8"/>
    <cellStyle name="Millares" xfId="24" builtinId="3"/>
    <cellStyle name="Millares [0] 2" xfId="4" xr:uid="{00000000-0005-0000-0000-000003000000}"/>
    <cellStyle name="Millares [0]_MATRICES PV-CVC - 082nueva" xfId="26" xr:uid="{00000000-0005-0000-0000-000004000000}"/>
    <cellStyle name="Millares 2" xfId="5" xr:uid="{00000000-0005-0000-0000-000005000000}"/>
    <cellStyle name="Millares 2 2" xfId="18" xr:uid="{00000000-0005-0000-0000-000006000000}"/>
    <cellStyle name="Millares 3" xfId="6" xr:uid="{00000000-0005-0000-0000-000007000000}"/>
    <cellStyle name="Millares 3 2" xfId="19" xr:uid="{00000000-0005-0000-0000-000008000000}"/>
    <cellStyle name="Millares 4" xfId="3" xr:uid="{00000000-0005-0000-0000-000009000000}"/>
    <cellStyle name="Millares 5" xfId="28" xr:uid="{00000000-0005-0000-0000-00000A000000}"/>
    <cellStyle name="Moneda" xfId="25" builtinId="4"/>
    <cellStyle name="Moneda [0] 2" xfId="8" xr:uid="{00000000-0005-0000-0000-00000C000000}"/>
    <cellStyle name="Moneda 2" xfId="9" xr:uid="{00000000-0005-0000-0000-00000D000000}"/>
    <cellStyle name="Moneda 2 2" xfId="17" xr:uid="{00000000-0005-0000-0000-00000E000000}"/>
    <cellStyle name="Moneda 3" xfId="7" xr:uid="{00000000-0005-0000-0000-00000F000000}"/>
    <cellStyle name="Moneda 4" xfId="29" xr:uid="{00000000-0005-0000-0000-000010000000}"/>
    <cellStyle name="Normal" xfId="0" builtinId="0"/>
    <cellStyle name="Normal 2" xfId="10" xr:uid="{00000000-0005-0000-0000-000012000000}"/>
    <cellStyle name="Normal 2 2" xfId="15" xr:uid="{00000000-0005-0000-0000-000013000000}"/>
    <cellStyle name="Normal 3" xfId="11" xr:uid="{00000000-0005-0000-0000-000014000000}"/>
    <cellStyle name="Normal 3 2" xfId="20" xr:uid="{00000000-0005-0000-0000-000015000000}"/>
    <cellStyle name="Normal 4" xfId="1" xr:uid="{00000000-0005-0000-0000-000016000000}"/>
    <cellStyle name="Porcentaje" xfId="23" builtinId="5"/>
    <cellStyle name="Porcentaje 2" xfId="13" xr:uid="{00000000-0005-0000-0000-000018000000}"/>
    <cellStyle name="Porcentaje 2 2" xfId="16" xr:uid="{00000000-0005-0000-0000-000019000000}"/>
    <cellStyle name="Porcentaje 3" xfId="14" xr:uid="{00000000-0005-0000-0000-00001A000000}"/>
    <cellStyle name="Porcentaje 3 2" xfId="21" xr:uid="{00000000-0005-0000-0000-00001B000000}"/>
    <cellStyle name="Porcentaje 4" xfId="12" xr:uid="{00000000-0005-0000-0000-00001C000000}"/>
    <cellStyle name="Porcentual 3" xfId="27" xr:uid="{00000000-0005-0000-0000-00001D000000}"/>
  </cellStyles>
  <dxfs count="0"/>
  <tableStyles count="0" defaultTableStyle="TableStyleMedium2" defaultPivotStyle="PivotStyleLight16"/>
  <colors>
    <mruColors>
      <color rgb="FF004241"/>
      <color rgb="FF669900"/>
      <color rgb="FFE2A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32</xdr:row>
      <xdr:rowOff>165100</xdr:rowOff>
    </xdr:from>
    <xdr:to>
      <xdr:col>7</xdr:col>
      <xdr:colOff>749300</xdr:colOff>
      <xdr:row>38</xdr:row>
      <xdr:rowOff>10886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DA46280-F319-4B8C-9315-0406596A4442}"/>
            </a:ext>
          </a:extLst>
        </xdr:cNvPr>
        <xdr:cNvSpPr txBox="1"/>
      </xdr:nvSpPr>
      <xdr:spPr>
        <a:xfrm>
          <a:off x="901700" y="6324600"/>
          <a:ext cx="5448300" cy="988786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>
              <a:solidFill>
                <a:schemeClr val="bg1"/>
              </a:solidFill>
            </a:rPr>
            <a:t>Forma</a:t>
          </a:r>
          <a:r>
            <a:rPr lang="es-CO" sz="2400" baseline="0">
              <a:solidFill>
                <a:schemeClr val="bg1"/>
              </a:solidFill>
            </a:rPr>
            <a:t> correcta: Restauración de la conectividad del paisaje agropecuario</a:t>
          </a:r>
          <a:endParaRPr lang="es-CO" sz="24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52</xdr:row>
      <xdr:rowOff>9677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B72463-31C6-D24F-ACC8-21F8E3A4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0667" cy="97802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641350</xdr:colOff>
      <xdr:row>0</xdr:row>
      <xdr:rowOff>12701</xdr:rowOff>
    </xdr:from>
    <xdr:to>
      <xdr:col>7</xdr:col>
      <xdr:colOff>1997893</xdr:colOff>
      <xdr:row>4</xdr:row>
      <xdr:rowOff>152223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9350" y="12701"/>
          <a:ext cx="5826943" cy="799922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180975</xdr:rowOff>
    </xdr:from>
    <xdr:to>
      <xdr:col>10</xdr:col>
      <xdr:colOff>661707</xdr:colOff>
      <xdr:row>2</xdr:row>
      <xdr:rowOff>138199</xdr:rowOff>
    </xdr:to>
    <xdr:pic>
      <xdr:nvPicPr>
        <xdr:cNvPr id="7" name="Google Shape;283;g1045ebef7ff_0_80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10715625" y="18097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1322295</xdr:colOff>
      <xdr:row>35</xdr:row>
      <xdr:rowOff>212912</xdr:rowOff>
    </xdr:from>
    <xdr:to>
      <xdr:col>11</xdr:col>
      <xdr:colOff>1669677</xdr:colOff>
      <xdr:row>35</xdr:row>
      <xdr:rowOff>498282</xdr:rowOff>
    </xdr:to>
    <xdr:pic>
      <xdr:nvPicPr>
        <xdr:cNvPr id="12" name="Google Shape;283;g1045ebef7ff_0_8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455089" y="15564971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1568824</xdr:colOff>
      <xdr:row>32</xdr:row>
      <xdr:rowOff>504266</xdr:rowOff>
    </xdr:from>
    <xdr:to>
      <xdr:col>11</xdr:col>
      <xdr:colOff>1916206</xdr:colOff>
      <xdr:row>32</xdr:row>
      <xdr:rowOff>816219</xdr:rowOff>
    </xdr:to>
    <xdr:pic>
      <xdr:nvPicPr>
        <xdr:cNvPr id="13" name="Google Shape;283;g1045ebef7ff_0_8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701618" y="1465729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2308412</xdr:colOff>
      <xdr:row>31</xdr:row>
      <xdr:rowOff>560294</xdr:rowOff>
    </xdr:from>
    <xdr:to>
      <xdr:col>11</xdr:col>
      <xdr:colOff>2655794</xdr:colOff>
      <xdr:row>32</xdr:row>
      <xdr:rowOff>255300</xdr:rowOff>
    </xdr:to>
    <xdr:pic>
      <xdr:nvPicPr>
        <xdr:cNvPr id="14" name="Google Shape;283;g1045ebef7ff_0_8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1441206" y="14108206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1804147</xdr:colOff>
      <xdr:row>30</xdr:row>
      <xdr:rowOff>190500</xdr:rowOff>
    </xdr:from>
    <xdr:to>
      <xdr:col>11</xdr:col>
      <xdr:colOff>2151529</xdr:colOff>
      <xdr:row>31</xdr:row>
      <xdr:rowOff>255301</xdr:rowOff>
    </xdr:to>
    <xdr:pic>
      <xdr:nvPicPr>
        <xdr:cNvPr id="15" name="Google Shape;283;g1045ebef7ff_0_8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936941" y="13503088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2050676</xdr:colOff>
      <xdr:row>29</xdr:row>
      <xdr:rowOff>100853</xdr:rowOff>
    </xdr:from>
    <xdr:to>
      <xdr:col>11</xdr:col>
      <xdr:colOff>2398058</xdr:colOff>
      <xdr:row>30</xdr:row>
      <xdr:rowOff>169388</xdr:rowOff>
    </xdr:to>
    <xdr:pic>
      <xdr:nvPicPr>
        <xdr:cNvPr id="16" name="Google Shape;283;g1045ebef7ff_0_8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1183470" y="1321173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1131795</xdr:colOff>
      <xdr:row>26</xdr:row>
      <xdr:rowOff>448235</xdr:rowOff>
    </xdr:from>
    <xdr:to>
      <xdr:col>11</xdr:col>
      <xdr:colOff>1479177</xdr:colOff>
      <xdr:row>27</xdr:row>
      <xdr:rowOff>16241</xdr:rowOff>
    </xdr:to>
    <xdr:pic>
      <xdr:nvPicPr>
        <xdr:cNvPr id="17" name="Google Shape;283;g1045ebef7ff_0_8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264589" y="10802470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1109382</xdr:colOff>
      <xdr:row>24</xdr:row>
      <xdr:rowOff>1479176</xdr:rowOff>
    </xdr:from>
    <xdr:to>
      <xdr:col>11</xdr:col>
      <xdr:colOff>1456764</xdr:colOff>
      <xdr:row>24</xdr:row>
      <xdr:rowOff>1771829</xdr:rowOff>
    </xdr:to>
    <xdr:pic>
      <xdr:nvPicPr>
        <xdr:cNvPr id="18" name="Google Shape;283;g1045ebef7ff_0_8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242176" y="9816352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1154206</xdr:colOff>
      <xdr:row>19</xdr:row>
      <xdr:rowOff>358587</xdr:rowOff>
    </xdr:from>
    <xdr:to>
      <xdr:col>11</xdr:col>
      <xdr:colOff>1501588</xdr:colOff>
      <xdr:row>19</xdr:row>
      <xdr:rowOff>662446</xdr:rowOff>
    </xdr:to>
    <xdr:pic>
      <xdr:nvPicPr>
        <xdr:cNvPr id="19" name="Google Shape;283;g1045ebef7ff_0_8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287000" y="6745940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315434</xdr:colOff>
      <xdr:row>1</xdr:row>
      <xdr:rowOff>168087</xdr:rowOff>
    </xdr:from>
    <xdr:to>
      <xdr:col>10</xdr:col>
      <xdr:colOff>1215498</xdr:colOff>
      <xdr:row>3</xdr:row>
      <xdr:rowOff>773204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434" y="358587"/>
          <a:ext cx="6996063" cy="986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90930</xdr:colOff>
      <xdr:row>9</xdr:row>
      <xdr:rowOff>144779</xdr:rowOff>
    </xdr:from>
    <xdr:to>
      <xdr:col>9</xdr:col>
      <xdr:colOff>1112519</xdr:colOff>
      <xdr:row>12</xdr:row>
      <xdr:rowOff>178966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03810" y="1584959"/>
          <a:ext cx="1021589" cy="1393087"/>
        </a:xfrm>
        <a:prstGeom prst="rect">
          <a:avLst/>
        </a:prstGeom>
      </xdr:spPr>
    </xdr:pic>
    <xdr:clientData/>
  </xdr:twoCellAnchor>
  <xdr:twoCellAnchor editAs="oneCell">
    <xdr:from>
      <xdr:col>7</xdr:col>
      <xdr:colOff>143123</xdr:colOff>
      <xdr:row>22</xdr:row>
      <xdr:rowOff>132520</xdr:rowOff>
    </xdr:from>
    <xdr:to>
      <xdr:col>7</xdr:col>
      <xdr:colOff>1170927</xdr:colOff>
      <xdr:row>24</xdr:row>
      <xdr:rowOff>59727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54" t="28801" r="58375" b="10639"/>
        <a:stretch/>
      </xdr:blipFill>
      <xdr:spPr>
        <a:xfrm>
          <a:off x="9149963" y="3660580"/>
          <a:ext cx="1027804" cy="981307"/>
        </a:xfrm>
        <a:prstGeom prst="ellipse">
          <a:avLst/>
        </a:prstGeom>
      </xdr:spPr>
    </xdr:pic>
    <xdr:clientData/>
  </xdr:twoCellAnchor>
  <xdr:twoCellAnchor editAs="oneCell">
    <xdr:from>
      <xdr:col>9</xdr:col>
      <xdr:colOff>137160</xdr:colOff>
      <xdr:row>21</xdr:row>
      <xdr:rowOff>83820</xdr:rowOff>
    </xdr:from>
    <xdr:to>
      <xdr:col>9</xdr:col>
      <xdr:colOff>982980</xdr:colOff>
      <xdr:row>23</xdr:row>
      <xdr:rowOff>214840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0040" y="3482340"/>
          <a:ext cx="845820" cy="1289260"/>
        </a:xfrm>
        <a:prstGeom prst="rect">
          <a:avLst/>
        </a:prstGeom>
      </xdr:spPr>
    </xdr:pic>
    <xdr:clientData/>
  </xdr:twoCellAnchor>
  <xdr:twoCellAnchor editAs="oneCell">
    <xdr:from>
      <xdr:col>9</xdr:col>
      <xdr:colOff>167640</xdr:colOff>
      <xdr:row>25</xdr:row>
      <xdr:rowOff>7619</xdr:rowOff>
    </xdr:from>
    <xdr:to>
      <xdr:col>9</xdr:col>
      <xdr:colOff>1043940</xdr:colOff>
      <xdr:row>25</xdr:row>
      <xdr:rowOff>1107574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80520" y="4838699"/>
          <a:ext cx="876300" cy="1099955"/>
        </a:xfrm>
        <a:prstGeom prst="rect">
          <a:avLst/>
        </a:prstGeom>
      </xdr:spPr>
    </xdr:pic>
    <xdr:clientData/>
  </xdr:twoCellAnchor>
  <xdr:twoCellAnchor editAs="oneCell">
    <xdr:from>
      <xdr:col>9</xdr:col>
      <xdr:colOff>317500</xdr:colOff>
      <xdr:row>26</xdr:row>
      <xdr:rowOff>142240</xdr:rowOff>
    </xdr:from>
    <xdr:to>
      <xdr:col>9</xdr:col>
      <xdr:colOff>1003444</xdr:colOff>
      <xdr:row>27</xdr:row>
      <xdr:rowOff>533613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33400" y="6771640"/>
          <a:ext cx="685944" cy="1013673"/>
        </a:xfrm>
        <a:prstGeom prst="rect">
          <a:avLst/>
        </a:prstGeom>
      </xdr:spPr>
    </xdr:pic>
    <xdr:clientData/>
  </xdr:twoCellAnchor>
  <xdr:twoCellAnchor editAs="oneCell">
    <xdr:from>
      <xdr:col>5</xdr:col>
      <xdr:colOff>24303</xdr:colOff>
      <xdr:row>1</xdr:row>
      <xdr:rowOff>19052</xdr:rowOff>
    </xdr:from>
    <xdr:to>
      <xdr:col>9</xdr:col>
      <xdr:colOff>1111395</xdr:colOff>
      <xdr:row>4</xdr:row>
      <xdr:rowOff>352425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028" y="180977"/>
          <a:ext cx="5811492" cy="819148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0</xdr:row>
      <xdr:rowOff>142875</xdr:rowOff>
    </xdr:from>
    <xdr:to>
      <xdr:col>11</xdr:col>
      <xdr:colOff>699807</xdr:colOff>
      <xdr:row>2</xdr:row>
      <xdr:rowOff>90574</xdr:rowOff>
    </xdr:to>
    <xdr:pic>
      <xdr:nvPicPr>
        <xdr:cNvPr id="19" name="Google Shape;283;g1045ebef7ff_0_8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7">
          <a:alphaModFix/>
        </a:blip>
        <a:srcRect/>
        <a:stretch/>
      </xdr:blipFill>
      <xdr:spPr>
        <a:xfrm>
          <a:off x="13563600" y="14287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681065</xdr:colOff>
      <xdr:row>41</xdr:row>
      <xdr:rowOff>84881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77065" cy="7912699"/>
        </a:xfrm>
        <a:prstGeom prst="rect">
          <a:avLst/>
        </a:prstGeom>
      </xdr:spPr>
    </xdr:pic>
    <xdr:clientData/>
  </xdr:twoCellAnchor>
  <xdr:twoCellAnchor editAs="oneCell">
    <xdr:from>
      <xdr:col>13</xdr:col>
      <xdr:colOff>415636</xdr:colOff>
      <xdr:row>0</xdr:row>
      <xdr:rowOff>155863</xdr:rowOff>
    </xdr:from>
    <xdr:to>
      <xdr:col>14</xdr:col>
      <xdr:colOff>1018</xdr:colOff>
      <xdr:row>2</xdr:row>
      <xdr:rowOff>66328</xdr:rowOff>
    </xdr:to>
    <xdr:pic>
      <xdr:nvPicPr>
        <xdr:cNvPr id="3" name="Google Shape;283;g1045ebef7ff_0_8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10546772" y="155863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1</xdr:row>
      <xdr:rowOff>333375</xdr:rowOff>
    </xdr:from>
    <xdr:to>
      <xdr:col>8</xdr:col>
      <xdr:colOff>709332</xdr:colOff>
      <xdr:row>3</xdr:row>
      <xdr:rowOff>33424</xdr:rowOff>
    </xdr:to>
    <xdr:pic>
      <xdr:nvPicPr>
        <xdr:cNvPr id="3" name="Google Shape;283;g1045ebef7ff_0_8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9991725" y="33337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360666</xdr:colOff>
      <xdr:row>0</xdr:row>
      <xdr:rowOff>0</xdr:rowOff>
    </xdr:from>
    <xdr:to>
      <xdr:col>6</xdr:col>
      <xdr:colOff>1589365</xdr:colOff>
      <xdr:row>0</xdr:row>
      <xdr:rowOff>704850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5366" y="0"/>
          <a:ext cx="5000599" cy="704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1015408</xdr:colOff>
      <xdr:row>1</xdr:row>
      <xdr:rowOff>171506</xdr:rowOff>
    </xdr:from>
    <xdr:to>
      <xdr:col>7</xdr:col>
      <xdr:colOff>683381</xdr:colOff>
      <xdr:row>4</xdr:row>
      <xdr:rowOff>229041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825" y="362006"/>
          <a:ext cx="5694425" cy="7031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4849578</xdr:colOff>
      <xdr:row>0</xdr:row>
      <xdr:rowOff>104775</xdr:rowOff>
    </xdr:from>
    <xdr:to>
      <xdr:col>5</xdr:col>
      <xdr:colOff>980720</xdr:colOff>
      <xdr:row>0</xdr:row>
      <xdr:rowOff>872434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6708" y="104775"/>
          <a:ext cx="6081316" cy="767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386533</xdr:colOff>
      <xdr:row>0</xdr:row>
      <xdr:rowOff>104775</xdr:rowOff>
    </xdr:from>
    <xdr:to>
      <xdr:col>5</xdr:col>
      <xdr:colOff>1314451</xdr:colOff>
      <xdr:row>0</xdr:row>
      <xdr:rowOff>831672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6833" y="104775"/>
          <a:ext cx="5157018" cy="7268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317210</xdr:rowOff>
    </xdr:from>
    <xdr:to>
      <xdr:col>6</xdr:col>
      <xdr:colOff>3993</xdr:colOff>
      <xdr:row>0</xdr:row>
      <xdr:rowOff>955497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17210"/>
          <a:ext cx="4528368" cy="638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pia%20de%20CostosConservacion_SAFCacao_012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2"/>
      <sheetName val="INSTRUCTIVO"/>
      <sheetName val="INICIO"/>
      <sheetName val="PREDIOS&amp;BENEFICIARIOS"/>
      <sheetName val="AISLAMIENTOS"/>
      <sheetName val="USO SOSTENIBLE"/>
      <sheetName val="ASISTENCIA TÉCNICA"/>
      <sheetName val="Listas"/>
      <sheetName val="MANTENIMIENTOS"/>
      <sheetName val="MANT. TIPO"/>
      <sheetName val="SEGUIMINTO AUTORIDAD"/>
      <sheetName val="MONITOREO"/>
      <sheetName val="Regional, Dpto, Mun."/>
      <sheetName val="GESTION"/>
      <sheetName val="AIU"/>
      <sheetName val="ARREGLOS (SAF SSP)"/>
      <sheetName val="VIVERO"/>
      <sheetName val="REST. ACTIVA"/>
      <sheetName val="REST. PASIVA"/>
      <sheetName val="REFORESTACIÓN"/>
      <sheetName val="PLANTACION ARBOLES"/>
      <sheetName val="ENRIQUECIMIENTO"/>
      <sheetName val="GUADUA"/>
      <sheetName val="CERCAS VIVAS"/>
      <sheetName val="MELIPONICULTURA"/>
      <sheetName val="SENDEROS Y MIRADORES"/>
      <sheetName val="ESTUFAS ECOEFICIENTES"/>
      <sheetName val="PERCHAS"/>
      <sheetName val="FOTOVOLTAICA"/>
      <sheetName val="COSECHAS DE AGUA"/>
      <sheetName val="DOTACION"/>
      <sheetName val="BIODIGESTOR "/>
      <sheetName val="RENDIMIENTO"/>
      <sheetName val="SALARIOS"/>
      <sheetName val="VIATICOS"/>
      <sheetName val="INSUMOS"/>
      <sheetName val="GUÍA AGROQUÍMICOS"/>
      <sheetName val="CRONO"/>
      <sheetName val="FLUJOGRAMA"/>
      <sheetName val="GLOSARIO"/>
      <sheetName val="Guía de Especies Bosque Seco"/>
      <sheetName val="GUÍA TÉCN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30:M31"/>
  <sheetViews>
    <sheetView tabSelected="1" zoomScale="70" zoomScaleNormal="70" workbookViewId="0">
      <selection activeCell="W46" sqref="W46"/>
    </sheetView>
  </sheetViews>
  <sheetFormatPr baseColWidth="10" defaultColWidth="11.46484375" defaultRowHeight="14.25" x14ac:dyDescent="0.45"/>
  <cols>
    <col min="1" max="16384" width="11.46484375" style="4"/>
  </cols>
  <sheetData>
    <row r="30" spans="1:13" s="27" customFormat="1" ht="18" customHeight="1" x14ac:dyDescent="0.45">
      <c r="A30" s="53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</row>
    <row r="31" spans="1:13" ht="17" customHeight="1" x14ac:dyDescent="0.45"/>
  </sheetData>
  <mergeCells count="1">
    <mergeCell ref="A30:M3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CA469"/>
  <sheetViews>
    <sheetView zoomScale="40" zoomScaleNormal="40" workbookViewId="0">
      <selection activeCell="G10" sqref="G10"/>
    </sheetView>
  </sheetViews>
  <sheetFormatPr baseColWidth="10" defaultColWidth="11.46484375" defaultRowHeight="12.75" x14ac:dyDescent="0.35"/>
  <cols>
    <col min="1" max="1" width="11.46484375" style="28"/>
    <col min="2" max="2" width="14.46484375" style="1" customWidth="1"/>
    <col min="3" max="3" width="17" style="1" customWidth="1"/>
    <col min="4" max="4" width="17.46484375" style="1" customWidth="1"/>
    <col min="5" max="5" width="29.46484375" style="1" customWidth="1"/>
    <col min="6" max="6" width="29.796875" style="1" customWidth="1"/>
    <col min="7" max="7" width="28.796875" style="1" customWidth="1"/>
    <col min="8" max="8" width="28.796875" style="26" customWidth="1"/>
    <col min="9" max="9" width="16.46484375" style="1" customWidth="1"/>
    <col min="10" max="79" width="11.46484375" style="28"/>
    <col min="80" max="16384" width="11.46484375" style="1"/>
  </cols>
  <sheetData>
    <row r="1" spans="1:79" x14ac:dyDescent="0.35">
      <c r="B1" s="719" t="s">
        <v>354</v>
      </c>
      <c r="C1" s="720"/>
      <c r="D1" s="720"/>
      <c r="E1" s="720"/>
      <c r="F1" s="720"/>
      <c r="G1" s="720"/>
      <c r="H1" s="720"/>
      <c r="I1" s="721"/>
      <c r="J1" s="370" t="s">
        <v>13</v>
      </c>
    </row>
    <row r="2" spans="1:79" x14ac:dyDescent="0.35">
      <c r="B2" s="722"/>
      <c r="C2" s="723"/>
      <c r="D2" s="723"/>
      <c r="E2" s="723"/>
      <c r="F2" s="723"/>
      <c r="G2" s="723"/>
      <c r="H2" s="723"/>
      <c r="I2" s="724"/>
    </row>
    <row r="3" spans="1:79" x14ac:dyDescent="0.35">
      <c r="B3" s="722"/>
      <c r="C3" s="723"/>
      <c r="D3" s="723"/>
      <c r="E3" s="723"/>
      <c r="F3" s="723"/>
      <c r="G3" s="723"/>
      <c r="H3" s="723"/>
      <c r="I3" s="724"/>
    </row>
    <row r="4" spans="1:79" x14ac:dyDescent="0.35">
      <c r="B4" s="722"/>
      <c r="C4" s="723"/>
      <c r="D4" s="723"/>
      <c r="E4" s="723"/>
      <c r="F4" s="723"/>
      <c r="G4" s="723"/>
      <c r="H4" s="723"/>
      <c r="I4" s="724"/>
    </row>
    <row r="5" spans="1:79" ht="13.15" thickBot="1" x14ac:dyDescent="0.4">
      <c r="B5" s="725"/>
      <c r="C5" s="726"/>
      <c r="D5" s="726"/>
      <c r="E5" s="726"/>
      <c r="F5" s="726"/>
      <c r="G5" s="726"/>
      <c r="H5" s="726"/>
      <c r="I5" s="727"/>
    </row>
    <row r="6" spans="1:79" s="25" customFormat="1" ht="44.25" customHeight="1" x14ac:dyDescent="0.45">
      <c r="A6" s="371"/>
      <c r="B6" s="526" t="s">
        <v>14</v>
      </c>
      <c r="C6" s="527" t="s">
        <v>15</v>
      </c>
      <c r="D6" s="527" t="s">
        <v>16</v>
      </c>
      <c r="E6" s="527" t="s">
        <v>197</v>
      </c>
      <c r="F6" s="527" t="s">
        <v>100</v>
      </c>
      <c r="G6" s="527" t="s">
        <v>198</v>
      </c>
      <c r="H6" s="528" t="s">
        <v>199</v>
      </c>
      <c r="I6" s="529" t="s">
        <v>200</v>
      </c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  <c r="BX6" s="371"/>
      <c r="BY6" s="371"/>
      <c r="BZ6" s="371"/>
      <c r="CA6" s="371"/>
    </row>
    <row r="7" spans="1:79" ht="217.5" customHeight="1" x14ac:dyDescent="0.35">
      <c r="B7" s="728" t="s">
        <v>201</v>
      </c>
      <c r="C7" s="31" t="s">
        <v>23</v>
      </c>
      <c r="D7" s="31" t="s">
        <v>24</v>
      </c>
      <c r="E7" s="31" t="s">
        <v>102</v>
      </c>
      <c r="F7" s="358" t="s">
        <v>355</v>
      </c>
      <c r="G7" s="31" t="s">
        <v>202</v>
      </c>
      <c r="H7" s="366">
        <v>8000000</v>
      </c>
      <c r="I7" s="359" t="s">
        <v>85</v>
      </c>
    </row>
    <row r="8" spans="1:79" ht="120.5" customHeight="1" x14ac:dyDescent="0.35">
      <c r="B8" s="729"/>
      <c r="C8" s="31" t="s">
        <v>23</v>
      </c>
      <c r="D8" s="360" t="s">
        <v>203</v>
      </c>
      <c r="E8" s="360"/>
      <c r="F8" s="361" t="s">
        <v>204</v>
      </c>
      <c r="G8" s="360" t="s">
        <v>205</v>
      </c>
      <c r="H8" s="367">
        <v>120000</v>
      </c>
      <c r="I8" s="359" t="s">
        <v>98</v>
      </c>
    </row>
    <row r="9" spans="1:79" ht="146" customHeight="1" x14ac:dyDescent="0.35">
      <c r="B9" s="362" t="s">
        <v>201</v>
      </c>
      <c r="C9" s="31" t="s">
        <v>23</v>
      </c>
      <c r="D9" s="31" t="s">
        <v>24</v>
      </c>
      <c r="E9" s="31" t="s">
        <v>104</v>
      </c>
      <c r="F9" s="31" t="s">
        <v>223</v>
      </c>
      <c r="G9" s="31" t="s">
        <v>202</v>
      </c>
      <c r="H9" s="366">
        <v>6000000</v>
      </c>
      <c r="I9" s="359" t="s">
        <v>98</v>
      </c>
    </row>
    <row r="10" spans="1:79" ht="89.55" customHeight="1" x14ac:dyDescent="0.35">
      <c r="B10" s="362" t="s">
        <v>201</v>
      </c>
      <c r="C10" s="31" t="s">
        <v>42</v>
      </c>
      <c r="D10" s="31" t="s">
        <v>206</v>
      </c>
      <c r="E10" s="31" t="s">
        <v>207</v>
      </c>
      <c r="F10" s="31" t="s">
        <v>208</v>
      </c>
      <c r="G10" s="31" t="s">
        <v>357</v>
      </c>
      <c r="H10" s="366">
        <v>20000000</v>
      </c>
      <c r="I10" s="359" t="s">
        <v>98</v>
      </c>
    </row>
    <row r="11" spans="1:79" ht="60" x14ac:dyDescent="0.35">
      <c r="B11" s="730" t="s">
        <v>209</v>
      </c>
      <c r="C11" s="31" t="s">
        <v>51</v>
      </c>
      <c r="D11" s="31" t="s">
        <v>210</v>
      </c>
      <c r="E11" s="31" t="s">
        <v>211</v>
      </c>
      <c r="F11" s="31" t="s">
        <v>212</v>
      </c>
      <c r="G11" s="31" t="s">
        <v>213</v>
      </c>
      <c r="H11" s="368">
        <v>2000000</v>
      </c>
      <c r="I11" s="359" t="s">
        <v>98</v>
      </c>
      <c r="J11" s="22"/>
    </row>
    <row r="12" spans="1:79" ht="120" x14ac:dyDescent="0.35">
      <c r="B12" s="731"/>
      <c r="C12" s="31" t="s">
        <v>51</v>
      </c>
      <c r="D12" s="31" t="s">
        <v>116</v>
      </c>
      <c r="E12" s="31" t="s">
        <v>356</v>
      </c>
      <c r="F12" s="31" t="s">
        <v>214</v>
      </c>
      <c r="G12" s="31" t="s">
        <v>215</v>
      </c>
      <c r="H12" s="368">
        <v>7200000</v>
      </c>
      <c r="I12" s="359" t="s">
        <v>98</v>
      </c>
      <c r="J12" s="22"/>
    </row>
    <row r="13" spans="1:79" ht="30" x14ac:dyDescent="0.35">
      <c r="B13" s="732"/>
      <c r="C13" s="31" t="s">
        <v>51</v>
      </c>
      <c r="D13" s="31" t="s">
        <v>216</v>
      </c>
      <c r="E13" s="31" t="s">
        <v>217</v>
      </c>
      <c r="F13" s="31" t="s">
        <v>218</v>
      </c>
      <c r="G13" s="31" t="s">
        <v>219</v>
      </c>
      <c r="H13" s="368">
        <v>1500000</v>
      </c>
      <c r="I13" s="359" t="s">
        <v>98</v>
      </c>
      <c r="J13" s="22"/>
    </row>
    <row r="14" spans="1:79" ht="75.400000000000006" thickBot="1" x14ac:dyDescent="0.4">
      <c r="B14" s="363" t="s">
        <v>220</v>
      </c>
      <c r="C14" s="364" t="s">
        <v>221</v>
      </c>
      <c r="D14" s="364" t="s">
        <v>222</v>
      </c>
      <c r="E14" s="364" t="s">
        <v>207</v>
      </c>
      <c r="F14" s="364" t="s">
        <v>208</v>
      </c>
      <c r="G14" s="364" t="s">
        <v>357</v>
      </c>
      <c r="H14" s="369">
        <v>20000000</v>
      </c>
      <c r="I14" s="365" t="s">
        <v>98</v>
      </c>
      <c r="J14" s="22"/>
    </row>
    <row r="15" spans="1:79" s="28" customFormat="1" x14ac:dyDescent="0.35">
      <c r="B15" s="22"/>
      <c r="C15" s="22"/>
      <c r="D15" s="22"/>
      <c r="E15" s="22"/>
      <c r="F15" s="22"/>
      <c r="G15" s="22"/>
      <c r="H15" s="372"/>
      <c r="I15" s="22"/>
      <c r="J15" s="22"/>
    </row>
    <row r="16" spans="1:79" s="28" customFormat="1" x14ac:dyDescent="0.35">
      <c r="H16" s="373"/>
    </row>
    <row r="17" spans="8:8" s="28" customFormat="1" x14ac:dyDescent="0.35">
      <c r="H17" s="373"/>
    </row>
    <row r="18" spans="8:8" s="28" customFormat="1" x14ac:dyDescent="0.35">
      <c r="H18" s="373"/>
    </row>
    <row r="19" spans="8:8" s="28" customFormat="1" x14ac:dyDescent="0.35">
      <c r="H19" s="373"/>
    </row>
    <row r="20" spans="8:8" s="28" customFormat="1" x14ac:dyDescent="0.35">
      <c r="H20" s="373"/>
    </row>
    <row r="21" spans="8:8" s="28" customFormat="1" x14ac:dyDescent="0.35">
      <c r="H21" s="373"/>
    </row>
    <row r="22" spans="8:8" s="28" customFormat="1" x14ac:dyDescent="0.35">
      <c r="H22" s="373"/>
    </row>
    <row r="23" spans="8:8" s="28" customFormat="1" x14ac:dyDescent="0.35">
      <c r="H23" s="373"/>
    </row>
    <row r="24" spans="8:8" s="28" customFormat="1" x14ac:dyDescent="0.35">
      <c r="H24" s="373"/>
    </row>
    <row r="25" spans="8:8" s="28" customFormat="1" x14ac:dyDescent="0.35">
      <c r="H25" s="373"/>
    </row>
    <row r="26" spans="8:8" s="28" customFormat="1" x14ac:dyDescent="0.35">
      <c r="H26" s="373"/>
    </row>
    <row r="27" spans="8:8" s="28" customFormat="1" x14ac:dyDescent="0.35">
      <c r="H27" s="373"/>
    </row>
    <row r="28" spans="8:8" s="28" customFormat="1" x14ac:dyDescent="0.35">
      <c r="H28" s="373"/>
    </row>
    <row r="29" spans="8:8" s="28" customFormat="1" x14ac:dyDescent="0.35">
      <c r="H29" s="373"/>
    </row>
    <row r="30" spans="8:8" s="28" customFormat="1" x14ac:dyDescent="0.35">
      <c r="H30" s="373"/>
    </row>
    <row r="31" spans="8:8" s="28" customFormat="1" x14ac:dyDescent="0.35">
      <c r="H31" s="373"/>
    </row>
    <row r="32" spans="8:8" s="28" customFormat="1" x14ac:dyDescent="0.35">
      <c r="H32" s="373"/>
    </row>
    <row r="33" spans="8:8" s="28" customFormat="1" x14ac:dyDescent="0.35">
      <c r="H33" s="373"/>
    </row>
    <row r="34" spans="8:8" s="28" customFormat="1" x14ac:dyDescent="0.35">
      <c r="H34" s="373"/>
    </row>
    <row r="35" spans="8:8" s="28" customFormat="1" x14ac:dyDescent="0.35">
      <c r="H35" s="373"/>
    </row>
    <row r="36" spans="8:8" s="28" customFormat="1" x14ac:dyDescent="0.35">
      <c r="H36" s="373"/>
    </row>
    <row r="37" spans="8:8" s="28" customFormat="1" x14ac:dyDescent="0.35">
      <c r="H37" s="373"/>
    </row>
    <row r="38" spans="8:8" s="28" customFormat="1" x14ac:dyDescent="0.35">
      <c r="H38" s="373"/>
    </row>
    <row r="39" spans="8:8" s="28" customFormat="1" x14ac:dyDescent="0.35">
      <c r="H39" s="373"/>
    </row>
    <row r="40" spans="8:8" s="28" customFormat="1" x14ac:dyDescent="0.35">
      <c r="H40" s="373"/>
    </row>
    <row r="41" spans="8:8" s="28" customFormat="1" x14ac:dyDescent="0.35">
      <c r="H41" s="373"/>
    </row>
    <row r="42" spans="8:8" s="28" customFormat="1" x14ac:dyDescent="0.35">
      <c r="H42" s="373"/>
    </row>
    <row r="43" spans="8:8" s="28" customFormat="1" x14ac:dyDescent="0.35">
      <c r="H43" s="373"/>
    </row>
    <row r="44" spans="8:8" s="28" customFormat="1" x14ac:dyDescent="0.35">
      <c r="H44" s="373"/>
    </row>
    <row r="45" spans="8:8" s="28" customFormat="1" x14ac:dyDescent="0.35">
      <c r="H45" s="373"/>
    </row>
    <row r="46" spans="8:8" s="28" customFormat="1" x14ac:dyDescent="0.35">
      <c r="H46" s="373"/>
    </row>
    <row r="47" spans="8:8" s="28" customFormat="1" x14ac:dyDescent="0.35">
      <c r="H47" s="373"/>
    </row>
    <row r="48" spans="8:8" s="28" customFormat="1" x14ac:dyDescent="0.35">
      <c r="H48" s="373"/>
    </row>
    <row r="49" spans="8:8" s="28" customFormat="1" x14ac:dyDescent="0.35">
      <c r="H49" s="373"/>
    </row>
    <row r="50" spans="8:8" s="28" customFormat="1" x14ac:dyDescent="0.35">
      <c r="H50" s="373"/>
    </row>
    <row r="51" spans="8:8" s="28" customFormat="1" x14ac:dyDescent="0.35">
      <c r="H51" s="373"/>
    </row>
    <row r="52" spans="8:8" s="28" customFormat="1" x14ac:dyDescent="0.35">
      <c r="H52" s="373"/>
    </row>
    <row r="53" spans="8:8" s="28" customFormat="1" x14ac:dyDescent="0.35">
      <c r="H53" s="373"/>
    </row>
    <row r="54" spans="8:8" s="28" customFormat="1" x14ac:dyDescent="0.35">
      <c r="H54" s="373"/>
    </row>
    <row r="55" spans="8:8" s="28" customFormat="1" x14ac:dyDescent="0.35">
      <c r="H55" s="373"/>
    </row>
    <row r="56" spans="8:8" s="28" customFormat="1" x14ac:dyDescent="0.35">
      <c r="H56" s="373"/>
    </row>
    <row r="57" spans="8:8" s="28" customFormat="1" x14ac:dyDescent="0.35">
      <c r="H57" s="373"/>
    </row>
    <row r="58" spans="8:8" s="28" customFormat="1" x14ac:dyDescent="0.35">
      <c r="H58" s="373"/>
    </row>
    <row r="59" spans="8:8" s="28" customFormat="1" x14ac:dyDescent="0.35">
      <c r="H59" s="373"/>
    </row>
    <row r="60" spans="8:8" s="28" customFormat="1" x14ac:dyDescent="0.35">
      <c r="H60" s="373"/>
    </row>
    <row r="61" spans="8:8" s="28" customFormat="1" x14ac:dyDescent="0.35">
      <c r="H61" s="373"/>
    </row>
    <row r="62" spans="8:8" s="28" customFormat="1" x14ac:dyDescent="0.35">
      <c r="H62" s="373"/>
    </row>
    <row r="63" spans="8:8" s="28" customFormat="1" x14ac:dyDescent="0.35">
      <c r="H63" s="373"/>
    </row>
    <row r="64" spans="8:8" s="28" customFormat="1" x14ac:dyDescent="0.35">
      <c r="H64" s="373"/>
    </row>
    <row r="65" spans="8:8" s="28" customFormat="1" x14ac:dyDescent="0.35">
      <c r="H65" s="373"/>
    </row>
    <row r="66" spans="8:8" s="28" customFormat="1" x14ac:dyDescent="0.35">
      <c r="H66" s="373"/>
    </row>
    <row r="67" spans="8:8" s="28" customFormat="1" x14ac:dyDescent="0.35">
      <c r="H67" s="373"/>
    </row>
    <row r="68" spans="8:8" s="28" customFormat="1" x14ac:dyDescent="0.35">
      <c r="H68" s="373"/>
    </row>
    <row r="69" spans="8:8" s="28" customFormat="1" x14ac:dyDescent="0.35">
      <c r="H69" s="373"/>
    </row>
    <row r="70" spans="8:8" s="28" customFormat="1" x14ac:dyDescent="0.35">
      <c r="H70" s="373"/>
    </row>
    <row r="71" spans="8:8" s="28" customFormat="1" x14ac:dyDescent="0.35">
      <c r="H71" s="373"/>
    </row>
    <row r="72" spans="8:8" s="28" customFormat="1" x14ac:dyDescent="0.35">
      <c r="H72" s="373"/>
    </row>
    <row r="73" spans="8:8" s="28" customFormat="1" x14ac:dyDescent="0.35">
      <c r="H73" s="373"/>
    </row>
    <row r="74" spans="8:8" s="28" customFormat="1" x14ac:dyDescent="0.35">
      <c r="H74" s="373"/>
    </row>
    <row r="75" spans="8:8" s="28" customFormat="1" x14ac:dyDescent="0.35">
      <c r="H75" s="373"/>
    </row>
    <row r="76" spans="8:8" s="28" customFormat="1" x14ac:dyDescent="0.35">
      <c r="H76" s="373"/>
    </row>
    <row r="77" spans="8:8" s="28" customFormat="1" x14ac:dyDescent="0.35">
      <c r="H77" s="373"/>
    </row>
    <row r="78" spans="8:8" s="28" customFormat="1" x14ac:dyDescent="0.35">
      <c r="H78" s="373"/>
    </row>
    <row r="79" spans="8:8" s="28" customFormat="1" x14ac:dyDescent="0.35">
      <c r="H79" s="373"/>
    </row>
    <row r="80" spans="8:8" s="28" customFormat="1" x14ac:dyDescent="0.35">
      <c r="H80" s="373"/>
    </row>
    <row r="81" spans="8:8" s="28" customFormat="1" x14ac:dyDescent="0.35">
      <c r="H81" s="373"/>
    </row>
    <row r="82" spans="8:8" s="28" customFormat="1" x14ac:dyDescent="0.35">
      <c r="H82" s="373"/>
    </row>
    <row r="83" spans="8:8" s="28" customFormat="1" x14ac:dyDescent="0.35">
      <c r="H83" s="373"/>
    </row>
    <row r="84" spans="8:8" s="28" customFormat="1" x14ac:dyDescent="0.35">
      <c r="H84" s="373"/>
    </row>
    <row r="85" spans="8:8" s="28" customFormat="1" x14ac:dyDescent="0.35">
      <c r="H85" s="373"/>
    </row>
    <row r="86" spans="8:8" s="28" customFormat="1" x14ac:dyDescent="0.35">
      <c r="H86" s="373"/>
    </row>
    <row r="87" spans="8:8" s="28" customFormat="1" x14ac:dyDescent="0.35">
      <c r="H87" s="373"/>
    </row>
    <row r="88" spans="8:8" s="28" customFormat="1" x14ac:dyDescent="0.35">
      <c r="H88" s="373"/>
    </row>
    <row r="89" spans="8:8" s="28" customFormat="1" x14ac:dyDescent="0.35">
      <c r="H89" s="373"/>
    </row>
    <row r="90" spans="8:8" s="28" customFormat="1" x14ac:dyDescent="0.35">
      <c r="H90" s="373"/>
    </row>
    <row r="91" spans="8:8" s="28" customFormat="1" x14ac:dyDescent="0.35">
      <c r="H91" s="373"/>
    </row>
    <row r="92" spans="8:8" s="28" customFormat="1" x14ac:dyDescent="0.35">
      <c r="H92" s="373"/>
    </row>
    <row r="93" spans="8:8" s="28" customFormat="1" x14ac:dyDescent="0.35">
      <c r="H93" s="373"/>
    </row>
    <row r="94" spans="8:8" s="28" customFormat="1" x14ac:dyDescent="0.35">
      <c r="H94" s="373"/>
    </row>
    <row r="95" spans="8:8" s="28" customFormat="1" x14ac:dyDescent="0.35">
      <c r="H95" s="373"/>
    </row>
    <row r="96" spans="8:8" s="28" customFormat="1" x14ac:dyDescent="0.35">
      <c r="H96" s="373"/>
    </row>
    <row r="97" spans="8:8" s="28" customFormat="1" x14ac:dyDescent="0.35">
      <c r="H97" s="373"/>
    </row>
    <row r="98" spans="8:8" s="28" customFormat="1" x14ac:dyDescent="0.35">
      <c r="H98" s="373"/>
    </row>
    <row r="99" spans="8:8" s="28" customFormat="1" x14ac:dyDescent="0.35">
      <c r="H99" s="373"/>
    </row>
    <row r="100" spans="8:8" s="28" customFormat="1" x14ac:dyDescent="0.35">
      <c r="H100" s="373"/>
    </row>
    <row r="101" spans="8:8" s="28" customFormat="1" x14ac:dyDescent="0.35">
      <c r="H101" s="373"/>
    </row>
    <row r="102" spans="8:8" s="28" customFormat="1" x14ac:dyDescent="0.35">
      <c r="H102" s="373"/>
    </row>
    <row r="103" spans="8:8" s="28" customFormat="1" x14ac:dyDescent="0.35">
      <c r="H103" s="373"/>
    </row>
    <row r="104" spans="8:8" s="28" customFormat="1" x14ac:dyDescent="0.35">
      <c r="H104" s="373"/>
    </row>
    <row r="105" spans="8:8" s="28" customFormat="1" x14ac:dyDescent="0.35">
      <c r="H105" s="373"/>
    </row>
    <row r="106" spans="8:8" s="28" customFormat="1" x14ac:dyDescent="0.35">
      <c r="H106" s="373"/>
    </row>
    <row r="107" spans="8:8" s="28" customFormat="1" x14ac:dyDescent="0.35">
      <c r="H107" s="373"/>
    </row>
    <row r="108" spans="8:8" s="28" customFormat="1" x14ac:dyDescent="0.35">
      <c r="H108" s="373"/>
    </row>
    <row r="109" spans="8:8" s="28" customFormat="1" x14ac:dyDescent="0.35">
      <c r="H109" s="373"/>
    </row>
    <row r="110" spans="8:8" s="28" customFormat="1" x14ac:dyDescent="0.35">
      <c r="H110" s="373"/>
    </row>
    <row r="111" spans="8:8" s="28" customFormat="1" x14ac:dyDescent="0.35">
      <c r="H111" s="373"/>
    </row>
    <row r="112" spans="8:8" s="28" customFormat="1" x14ac:dyDescent="0.35">
      <c r="H112" s="373"/>
    </row>
    <row r="113" spans="8:8" s="28" customFormat="1" x14ac:dyDescent="0.35">
      <c r="H113" s="373"/>
    </row>
    <row r="114" spans="8:8" s="28" customFormat="1" x14ac:dyDescent="0.35">
      <c r="H114" s="373"/>
    </row>
    <row r="115" spans="8:8" s="28" customFormat="1" x14ac:dyDescent="0.35">
      <c r="H115" s="373"/>
    </row>
    <row r="116" spans="8:8" s="28" customFormat="1" x14ac:dyDescent="0.35">
      <c r="H116" s="373"/>
    </row>
    <row r="117" spans="8:8" s="28" customFormat="1" x14ac:dyDescent="0.35">
      <c r="H117" s="373"/>
    </row>
    <row r="118" spans="8:8" s="28" customFormat="1" x14ac:dyDescent="0.35">
      <c r="H118" s="373"/>
    </row>
    <row r="119" spans="8:8" s="28" customFormat="1" x14ac:dyDescent="0.35">
      <c r="H119" s="373"/>
    </row>
    <row r="120" spans="8:8" s="28" customFormat="1" x14ac:dyDescent="0.35">
      <c r="H120" s="373"/>
    </row>
    <row r="121" spans="8:8" s="28" customFormat="1" x14ac:dyDescent="0.35">
      <c r="H121" s="373"/>
    </row>
    <row r="122" spans="8:8" s="28" customFormat="1" x14ac:dyDescent="0.35">
      <c r="H122" s="373"/>
    </row>
    <row r="123" spans="8:8" s="28" customFormat="1" x14ac:dyDescent="0.35">
      <c r="H123" s="373"/>
    </row>
    <row r="124" spans="8:8" s="28" customFormat="1" x14ac:dyDescent="0.35">
      <c r="H124" s="373"/>
    </row>
    <row r="125" spans="8:8" s="28" customFormat="1" x14ac:dyDescent="0.35">
      <c r="H125" s="373"/>
    </row>
    <row r="126" spans="8:8" s="28" customFormat="1" x14ac:dyDescent="0.35">
      <c r="H126" s="373"/>
    </row>
    <row r="127" spans="8:8" s="28" customFormat="1" x14ac:dyDescent="0.35">
      <c r="H127" s="373"/>
    </row>
    <row r="128" spans="8:8" s="28" customFormat="1" x14ac:dyDescent="0.35">
      <c r="H128" s="373"/>
    </row>
    <row r="129" spans="8:8" s="28" customFormat="1" x14ac:dyDescent="0.35">
      <c r="H129" s="373"/>
    </row>
    <row r="130" spans="8:8" s="28" customFormat="1" x14ac:dyDescent="0.35">
      <c r="H130" s="373"/>
    </row>
    <row r="131" spans="8:8" s="28" customFormat="1" x14ac:dyDescent="0.35">
      <c r="H131" s="373"/>
    </row>
    <row r="132" spans="8:8" s="28" customFormat="1" x14ac:dyDescent="0.35">
      <c r="H132" s="373"/>
    </row>
    <row r="133" spans="8:8" s="28" customFormat="1" x14ac:dyDescent="0.35">
      <c r="H133" s="373"/>
    </row>
    <row r="134" spans="8:8" s="28" customFormat="1" x14ac:dyDescent="0.35">
      <c r="H134" s="373"/>
    </row>
    <row r="135" spans="8:8" s="28" customFormat="1" x14ac:dyDescent="0.35">
      <c r="H135" s="373"/>
    </row>
    <row r="136" spans="8:8" s="28" customFormat="1" x14ac:dyDescent="0.35">
      <c r="H136" s="373"/>
    </row>
    <row r="137" spans="8:8" s="28" customFormat="1" x14ac:dyDescent="0.35">
      <c r="H137" s="373"/>
    </row>
    <row r="138" spans="8:8" s="28" customFormat="1" x14ac:dyDescent="0.35">
      <c r="H138" s="373"/>
    </row>
    <row r="139" spans="8:8" s="28" customFormat="1" x14ac:dyDescent="0.35">
      <c r="H139" s="373"/>
    </row>
    <row r="140" spans="8:8" s="28" customFormat="1" x14ac:dyDescent="0.35">
      <c r="H140" s="373"/>
    </row>
    <row r="141" spans="8:8" s="28" customFormat="1" x14ac:dyDescent="0.35">
      <c r="H141" s="373"/>
    </row>
    <row r="142" spans="8:8" s="28" customFormat="1" x14ac:dyDescent="0.35">
      <c r="H142" s="373"/>
    </row>
    <row r="143" spans="8:8" s="28" customFormat="1" x14ac:dyDescent="0.35">
      <c r="H143" s="373"/>
    </row>
    <row r="144" spans="8:8" s="28" customFormat="1" x14ac:dyDescent="0.35">
      <c r="H144" s="373"/>
    </row>
    <row r="145" spans="8:8" s="28" customFormat="1" x14ac:dyDescent="0.35">
      <c r="H145" s="373"/>
    </row>
    <row r="146" spans="8:8" s="28" customFormat="1" x14ac:dyDescent="0.35">
      <c r="H146" s="373"/>
    </row>
    <row r="147" spans="8:8" s="28" customFormat="1" x14ac:dyDescent="0.35">
      <c r="H147" s="373"/>
    </row>
    <row r="148" spans="8:8" s="28" customFormat="1" x14ac:dyDescent="0.35">
      <c r="H148" s="373"/>
    </row>
    <row r="149" spans="8:8" s="28" customFormat="1" x14ac:dyDescent="0.35">
      <c r="H149" s="373"/>
    </row>
    <row r="150" spans="8:8" s="28" customFormat="1" x14ac:dyDescent="0.35">
      <c r="H150" s="373"/>
    </row>
    <row r="151" spans="8:8" s="28" customFormat="1" x14ac:dyDescent="0.35">
      <c r="H151" s="373"/>
    </row>
    <row r="152" spans="8:8" s="28" customFormat="1" x14ac:dyDescent="0.35">
      <c r="H152" s="373"/>
    </row>
    <row r="153" spans="8:8" s="28" customFormat="1" x14ac:dyDescent="0.35">
      <c r="H153" s="373"/>
    </row>
    <row r="154" spans="8:8" s="28" customFormat="1" x14ac:dyDescent="0.35">
      <c r="H154" s="373"/>
    </row>
    <row r="155" spans="8:8" s="28" customFormat="1" x14ac:dyDescent="0.35">
      <c r="H155" s="373"/>
    </row>
    <row r="156" spans="8:8" s="28" customFormat="1" x14ac:dyDescent="0.35">
      <c r="H156" s="373"/>
    </row>
    <row r="157" spans="8:8" s="28" customFormat="1" x14ac:dyDescent="0.35">
      <c r="H157" s="373"/>
    </row>
    <row r="158" spans="8:8" s="28" customFormat="1" x14ac:dyDescent="0.35">
      <c r="H158" s="373"/>
    </row>
    <row r="159" spans="8:8" s="28" customFormat="1" x14ac:dyDescent="0.35">
      <c r="H159" s="373"/>
    </row>
    <row r="160" spans="8:8" s="28" customFormat="1" x14ac:dyDescent="0.35">
      <c r="H160" s="373"/>
    </row>
    <row r="161" spans="8:8" s="28" customFormat="1" x14ac:dyDescent="0.35">
      <c r="H161" s="373"/>
    </row>
    <row r="162" spans="8:8" s="28" customFormat="1" x14ac:dyDescent="0.35">
      <c r="H162" s="373"/>
    </row>
    <row r="163" spans="8:8" s="28" customFormat="1" x14ac:dyDescent="0.35">
      <c r="H163" s="373"/>
    </row>
    <row r="164" spans="8:8" s="28" customFormat="1" x14ac:dyDescent="0.35">
      <c r="H164" s="373"/>
    </row>
    <row r="165" spans="8:8" s="28" customFormat="1" x14ac:dyDescent="0.35">
      <c r="H165" s="373"/>
    </row>
    <row r="166" spans="8:8" s="28" customFormat="1" x14ac:dyDescent="0.35">
      <c r="H166" s="373"/>
    </row>
    <row r="167" spans="8:8" s="28" customFormat="1" x14ac:dyDescent="0.35">
      <c r="H167" s="373"/>
    </row>
    <row r="168" spans="8:8" s="28" customFormat="1" x14ac:dyDescent="0.35">
      <c r="H168" s="373"/>
    </row>
    <row r="169" spans="8:8" s="28" customFormat="1" x14ac:dyDescent="0.35">
      <c r="H169" s="373"/>
    </row>
    <row r="170" spans="8:8" s="28" customFormat="1" x14ac:dyDescent="0.35">
      <c r="H170" s="373"/>
    </row>
    <row r="171" spans="8:8" s="28" customFormat="1" x14ac:dyDescent="0.35">
      <c r="H171" s="373"/>
    </row>
    <row r="172" spans="8:8" s="28" customFormat="1" x14ac:dyDescent="0.35">
      <c r="H172" s="373"/>
    </row>
    <row r="173" spans="8:8" s="28" customFormat="1" x14ac:dyDescent="0.35">
      <c r="H173" s="373"/>
    </row>
    <row r="174" spans="8:8" s="28" customFormat="1" x14ac:dyDescent="0.35">
      <c r="H174" s="373"/>
    </row>
    <row r="175" spans="8:8" s="28" customFormat="1" x14ac:dyDescent="0.35">
      <c r="H175" s="373"/>
    </row>
    <row r="176" spans="8:8" s="28" customFormat="1" x14ac:dyDescent="0.35">
      <c r="H176" s="373"/>
    </row>
    <row r="177" spans="8:8" s="28" customFormat="1" x14ac:dyDescent="0.35">
      <c r="H177" s="373"/>
    </row>
    <row r="178" spans="8:8" s="28" customFormat="1" x14ac:dyDescent="0.35">
      <c r="H178" s="373"/>
    </row>
    <row r="179" spans="8:8" s="28" customFormat="1" x14ac:dyDescent="0.35">
      <c r="H179" s="373"/>
    </row>
    <row r="180" spans="8:8" s="28" customFormat="1" x14ac:dyDescent="0.35">
      <c r="H180" s="373"/>
    </row>
    <row r="181" spans="8:8" s="28" customFormat="1" x14ac:dyDescent="0.35">
      <c r="H181" s="373"/>
    </row>
    <row r="182" spans="8:8" s="28" customFormat="1" x14ac:dyDescent="0.35">
      <c r="H182" s="373"/>
    </row>
    <row r="183" spans="8:8" s="28" customFormat="1" x14ac:dyDescent="0.35">
      <c r="H183" s="373"/>
    </row>
    <row r="184" spans="8:8" s="28" customFormat="1" x14ac:dyDescent="0.35">
      <c r="H184" s="373"/>
    </row>
    <row r="185" spans="8:8" s="28" customFormat="1" x14ac:dyDescent="0.35">
      <c r="H185" s="373"/>
    </row>
    <row r="186" spans="8:8" s="28" customFormat="1" x14ac:dyDescent="0.35">
      <c r="H186" s="373"/>
    </row>
    <row r="187" spans="8:8" s="28" customFormat="1" x14ac:dyDescent="0.35">
      <c r="H187" s="373"/>
    </row>
    <row r="188" spans="8:8" s="28" customFormat="1" x14ac:dyDescent="0.35">
      <c r="H188" s="373"/>
    </row>
    <row r="189" spans="8:8" s="28" customFormat="1" x14ac:dyDescent="0.35">
      <c r="H189" s="373"/>
    </row>
    <row r="190" spans="8:8" s="28" customFormat="1" x14ac:dyDescent="0.35">
      <c r="H190" s="373"/>
    </row>
    <row r="191" spans="8:8" s="28" customFormat="1" x14ac:dyDescent="0.35">
      <c r="H191" s="373"/>
    </row>
    <row r="192" spans="8:8" s="28" customFormat="1" x14ac:dyDescent="0.35">
      <c r="H192" s="373"/>
    </row>
    <row r="193" spans="8:8" s="28" customFormat="1" x14ac:dyDescent="0.35">
      <c r="H193" s="373"/>
    </row>
    <row r="194" spans="8:8" s="28" customFormat="1" x14ac:dyDescent="0.35">
      <c r="H194" s="373"/>
    </row>
    <row r="195" spans="8:8" s="28" customFormat="1" x14ac:dyDescent="0.35">
      <c r="H195" s="373"/>
    </row>
    <row r="196" spans="8:8" s="28" customFormat="1" x14ac:dyDescent="0.35">
      <c r="H196" s="373"/>
    </row>
    <row r="197" spans="8:8" s="28" customFormat="1" x14ac:dyDescent="0.35">
      <c r="H197" s="373"/>
    </row>
    <row r="198" spans="8:8" s="28" customFormat="1" x14ac:dyDescent="0.35">
      <c r="H198" s="373"/>
    </row>
    <row r="199" spans="8:8" s="28" customFormat="1" x14ac:dyDescent="0.35">
      <c r="H199" s="373"/>
    </row>
    <row r="200" spans="8:8" s="28" customFormat="1" x14ac:dyDescent="0.35">
      <c r="H200" s="373"/>
    </row>
    <row r="201" spans="8:8" s="28" customFormat="1" x14ac:dyDescent="0.35">
      <c r="H201" s="373"/>
    </row>
    <row r="202" spans="8:8" s="28" customFormat="1" x14ac:dyDescent="0.35">
      <c r="H202" s="373"/>
    </row>
    <row r="203" spans="8:8" s="28" customFormat="1" x14ac:dyDescent="0.35">
      <c r="H203" s="373"/>
    </row>
    <row r="204" spans="8:8" s="28" customFormat="1" x14ac:dyDescent="0.35">
      <c r="H204" s="373"/>
    </row>
    <row r="205" spans="8:8" s="28" customFormat="1" x14ac:dyDescent="0.35">
      <c r="H205" s="373"/>
    </row>
    <row r="206" spans="8:8" s="28" customFormat="1" x14ac:dyDescent="0.35">
      <c r="H206" s="373"/>
    </row>
    <row r="207" spans="8:8" s="28" customFormat="1" x14ac:dyDescent="0.35">
      <c r="H207" s="373"/>
    </row>
    <row r="208" spans="8:8" s="28" customFormat="1" x14ac:dyDescent="0.35">
      <c r="H208" s="373"/>
    </row>
    <row r="209" spans="8:8" s="28" customFormat="1" x14ac:dyDescent="0.35">
      <c r="H209" s="373"/>
    </row>
    <row r="210" spans="8:8" s="28" customFormat="1" x14ac:dyDescent="0.35">
      <c r="H210" s="373"/>
    </row>
    <row r="211" spans="8:8" s="28" customFormat="1" x14ac:dyDescent="0.35">
      <c r="H211" s="373"/>
    </row>
    <row r="212" spans="8:8" s="28" customFormat="1" x14ac:dyDescent="0.35">
      <c r="H212" s="373"/>
    </row>
    <row r="213" spans="8:8" s="28" customFormat="1" x14ac:dyDescent="0.35">
      <c r="H213" s="373"/>
    </row>
    <row r="214" spans="8:8" s="28" customFormat="1" x14ac:dyDescent="0.35">
      <c r="H214" s="373"/>
    </row>
    <row r="215" spans="8:8" s="28" customFormat="1" x14ac:dyDescent="0.35">
      <c r="H215" s="373"/>
    </row>
    <row r="216" spans="8:8" s="28" customFormat="1" x14ac:dyDescent="0.35">
      <c r="H216" s="373"/>
    </row>
    <row r="217" spans="8:8" s="28" customFormat="1" x14ac:dyDescent="0.35">
      <c r="H217" s="373"/>
    </row>
    <row r="218" spans="8:8" s="28" customFormat="1" x14ac:dyDescent="0.35">
      <c r="H218" s="373"/>
    </row>
    <row r="219" spans="8:8" s="28" customFormat="1" x14ac:dyDescent="0.35">
      <c r="H219" s="373"/>
    </row>
    <row r="220" spans="8:8" s="28" customFormat="1" x14ac:dyDescent="0.35">
      <c r="H220" s="373"/>
    </row>
    <row r="221" spans="8:8" s="28" customFormat="1" x14ac:dyDescent="0.35">
      <c r="H221" s="373"/>
    </row>
    <row r="222" spans="8:8" s="28" customFormat="1" x14ac:dyDescent="0.35">
      <c r="H222" s="373"/>
    </row>
    <row r="223" spans="8:8" s="28" customFormat="1" x14ac:dyDescent="0.35">
      <c r="H223" s="373"/>
    </row>
    <row r="224" spans="8:8" s="28" customFormat="1" x14ac:dyDescent="0.35">
      <c r="H224" s="373"/>
    </row>
    <row r="225" spans="8:8" s="28" customFormat="1" x14ac:dyDescent="0.35">
      <c r="H225" s="373"/>
    </row>
    <row r="226" spans="8:8" s="28" customFormat="1" x14ac:dyDescent="0.35">
      <c r="H226" s="373"/>
    </row>
    <row r="227" spans="8:8" s="28" customFormat="1" x14ac:dyDescent="0.35">
      <c r="H227" s="373"/>
    </row>
    <row r="228" spans="8:8" s="28" customFormat="1" x14ac:dyDescent="0.35">
      <c r="H228" s="373"/>
    </row>
    <row r="229" spans="8:8" s="28" customFormat="1" x14ac:dyDescent="0.35">
      <c r="H229" s="373"/>
    </row>
    <row r="230" spans="8:8" s="28" customFormat="1" x14ac:dyDescent="0.35">
      <c r="H230" s="373"/>
    </row>
    <row r="231" spans="8:8" s="28" customFormat="1" x14ac:dyDescent="0.35">
      <c r="H231" s="373"/>
    </row>
    <row r="232" spans="8:8" s="28" customFormat="1" x14ac:dyDescent="0.35">
      <c r="H232" s="373"/>
    </row>
    <row r="233" spans="8:8" s="28" customFormat="1" x14ac:dyDescent="0.35">
      <c r="H233" s="373"/>
    </row>
    <row r="234" spans="8:8" s="28" customFormat="1" x14ac:dyDescent="0.35">
      <c r="H234" s="373"/>
    </row>
    <row r="235" spans="8:8" s="28" customFormat="1" x14ac:dyDescent="0.35">
      <c r="H235" s="373"/>
    </row>
    <row r="236" spans="8:8" s="28" customFormat="1" x14ac:dyDescent="0.35">
      <c r="H236" s="373"/>
    </row>
    <row r="237" spans="8:8" s="28" customFormat="1" x14ac:dyDescent="0.35">
      <c r="H237" s="373"/>
    </row>
    <row r="238" spans="8:8" s="28" customFormat="1" x14ac:dyDescent="0.35">
      <c r="H238" s="373"/>
    </row>
    <row r="239" spans="8:8" s="28" customFormat="1" x14ac:dyDescent="0.35">
      <c r="H239" s="373"/>
    </row>
    <row r="240" spans="8:8" s="28" customFormat="1" x14ac:dyDescent="0.35">
      <c r="H240" s="373"/>
    </row>
    <row r="241" spans="8:8" s="28" customFormat="1" x14ac:dyDescent="0.35">
      <c r="H241" s="373"/>
    </row>
    <row r="242" spans="8:8" s="28" customFormat="1" x14ac:dyDescent="0.35">
      <c r="H242" s="373"/>
    </row>
    <row r="243" spans="8:8" s="28" customFormat="1" x14ac:dyDescent="0.35">
      <c r="H243" s="373"/>
    </row>
    <row r="244" spans="8:8" s="28" customFormat="1" x14ac:dyDescent="0.35">
      <c r="H244" s="373"/>
    </row>
    <row r="245" spans="8:8" s="28" customFormat="1" x14ac:dyDescent="0.35">
      <c r="H245" s="373"/>
    </row>
    <row r="246" spans="8:8" s="28" customFormat="1" x14ac:dyDescent="0.35">
      <c r="H246" s="373"/>
    </row>
    <row r="247" spans="8:8" s="28" customFormat="1" x14ac:dyDescent="0.35">
      <c r="H247" s="373"/>
    </row>
    <row r="248" spans="8:8" s="28" customFormat="1" x14ac:dyDescent="0.35">
      <c r="H248" s="373"/>
    </row>
    <row r="249" spans="8:8" s="28" customFormat="1" x14ac:dyDescent="0.35">
      <c r="H249" s="373"/>
    </row>
    <row r="250" spans="8:8" s="28" customFormat="1" x14ac:dyDescent="0.35">
      <c r="H250" s="373"/>
    </row>
    <row r="251" spans="8:8" s="28" customFormat="1" x14ac:dyDescent="0.35">
      <c r="H251" s="373"/>
    </row>
    <row r="252" spans="8:8" s="28" customFormat="1" x14ac:dyDescent="0.35">
      <c r="H252" s="373"/>
    </row>
    <row r="253" spans="8:8" s="28" customFormat="1" x14ac:dyDescent="0.35">
      <c r="H253" s="373"/>
    </row>
    <row r="254" spans="8:8" s="28" customFormat="1" x14ac:dyDescent="0.35">
      <c r="H254" s="373"/>
    </row>
    <row r="255" spans="8:8" s="28" customFormat="1" x14ac:dyDescent="0.35">
      <c r="H255" s="373"/>
    </row>
    <row r="256" spans="8:8" s="28" customFormat="1" x14ac:dyDescent="0.35">
      <c r="H256" s="373"/>
    </row>
    <row r="257" spans="8:8" s="28" customFormat="1" x14ac:dyDescent="0.35">
      <c r="H257" s="373"/>
    </row>
    <row r="258" spans="8:8" s="28" customFormat="1" x14ac:dyDescent="0.35">
      <c r="H258" s="373"/>
    </row>
    <row r="259" spans="8:8" s="28" customFormat="1" x14ac:dyDescent="0.35">
      <c r="H259" s="373"/>
    </row>
    <row r="260" spans="8:8" s="28" customFormat="1" x14ac:dyDescent="0.35">
      <c r="H260" s="373"/>
    </row>
    <row r="261" spans="8:8" s="28" customFormat="1" x14ac:dyDescent="0.35">
      <c r="H261" s="373"/>
    </row>
    <row r="262" spans="8:8" s="28" customFormat="1" x14ac:dyDescent="0.35">
      <c r="H262" s="373"/>
    </row>
    <row r="263" spans="8:8" s="28" customFormat="1" x14ac:dyDescent="0.35">
      <c r="H263" s="373"/>
    </row>
    <row r="264" spans="8:8" s="28" customFormat="1" x14ac:dyDescent="0.35">
      <c r="H264" s="373"/>
    </row>
    <row r="265" spans="8:8" s="28" customFormat="1" x14ac:dyDescent="0.35">
      <c r="H265" s="373"/>
    </row>
    <row r="266" spans="8:8" s="28" customFormat="1" x14ac:dyDescent="0.35">
      <c r="H266" s="373"/>
    </row>
    <row r="267" spans="8:8" s="28" customFormat="1" x14ac:dyDescent="0.35">
      <c r="H267" s="373"/>
    </row>
    <row r="268" spans="8:8" s="28" customFormat="1" x14ac:dyDescent="0.35">
      <c r="H268" s="373"/>
    </row>
    <row r="269" spans="8:8" s="28" customFormat="1" x14ac:dyDescent="0.35">
      <c r="H269" s="373"/>
    </row>
    <row r="270" spans="8:8" s="28" customFormat="1" x14ac:dyDescent="0.35">
      <c r="H270" s="373"/>
    </row>
    <row r="271" spans="8:8" s="28" customFormat="1" x14ac:dyDescent="0.35">
      <c r="H271" s="373"/>
    </row>
    <row r="272" spans="8:8" s="28" customFormat="1" x14ac:dyDescent="0.35">
      <c r="H272" s="373"/>
    </row>
    <row r="273" spans="8:8" s="28" customFormat="1" x14ac:dyDescent="0.35">
      <c r="H273" s="373"/>
    </row>
    <row r="274" spans="8:8" s="28" customFormat="1" x14ac:dyDescent="0.35">
      <c r="H274" s="373"/>
    </row>
    <row r="275" spans="8:8" s="28" customFormat="1" x14ac:dyDescent="0.35">
      <c r="H275" s="373"/>
    </row>
    <row r="276" spans="8:8" s="28" customFormat="1" x14ac:dyDescent="0.35">
      <c r="H276" s="373"/>
    </row>
    <row r="277" spans="8:8" s="28" customFormat="1" x14ac:dyDescent="0.35">
      <c r="H277" s="373"/>
    </row>
    <row r="278" spans="8:8" s="28" customFormat="1" x14ac:dyDescent="0.35">
      <c r="H278" s="373"/>
    </row>
    <row r="279" spans="8:8" s="28" customFormat="1" x14ac:dyDescent="0.35">
      <c r="H279" s="373"/>
    </row>
    <row r="280" spans="8:8" s="28" customFormat="1" x14ac:dyDescent="0.35">
      <c r="H280" s="373"/>
    </row>
    <row r="281" spans="8:8" s="28" customFormat="1" x14ac:dyDescent="0.35">
      <c r="H281" s="373"/>
    </row>
    <row r="282" spans="8:8" s="28" customFormat="1" x14ac:dyDescent="0.35">
      <c r="H282" s="373"/>
    </row>
    <row r="283" spans="8:8" s="28" customFormat="1" x14ac:dyDescent="0.35">
      <c r="H283" s="373"/>
    </row>
    <row r="284" spans="8:8" s="28" customFormat="1" x14ac:dyDescent="0.35">
      <c r="H284" s="373"/>
    </row>
    <row r="285" spans="8:8" s="28" customFormat="1" x14ac:dyDescent="0.35">
      <c r="H285" s="373"/>
    </row>
    <row r="286" spans="8:8" s="28" customFormat="1" x14ac:dyDescent="0.35">
      <c r="H286" s="373"/>
    </row>
    <row r="287" spans="8:8" s="28" customFormat="1" x14ac:dyDescent="0.35">
      <c r="H287" s="373"/>
    </row>
    <row r="288" spans="8:8" s="28" customFormat="1" x14ac:dyDescent="0.35">
      <c r="H288" s="373"/>
    </row>
    <row r="289" spans="8:8" s="28" customFormat="1" x14ac:dyDescent="0.35">
      <c r="H289" s="373"/>
    </row>
    <row r="290" spans="8:8" s="28" customFormat="1" x14ac:dyDescent="0.35">
      <c r="H290" s="373"/>
    </row>
    <row r="291" spans="8:8" s="28" customFormat="1" x14ac:dyDescent="0.35">
      <c r="H291" s="373"/>
    </row>
    <row r="292" spans="8:8" s="28" customFormat="1" x14ac:dyDescent="0.35">
      <c r="H292" s="373"/>
    </row>
    <row r="293" spans="8:8" s="28" customFormat="1" x14ac:dyDescent="0.35">
      <c r="H293" s="373"/>
    </row>
    <row r="294" spans="8:8" s="28" customFormat="1" x14ac:dyDescent="0.35">
      <c r="H294" s="373"/>
    </row>
    <row r="295" spans="8:8" s="28" customFormat="1" x14ac:dyDescent="0.35">
      <c r="H295" s="373"/>
    </row>
    <row r="296" spans="8:8" s="28" customFormat="1" x14ac:dyDescent="0.35">
      <c r="H296" s="373"/>
    </row>
    <row r="297" spans="8:8" s="28" customFormat="1" x14ac:dyDescent="0.35">
      <c r="H297" s="373"/>
    </row>
    <row r="298" spans="8:8" s="28" customFormat="1" x14ac:dyDescent="0.35">
      <c r="H298" s="373"/>
    </row>
    <row r="299" spans="8:8" s="28" customFormat="1" x14ac:dyDescent="0.35">
      <c r="H299" s="373"/>
    </row>
    <row r="300" spans="8:8" s="28" customFormat="1" x14ac:dyDescent="0.35">
      <c r="H300" s="373"/>
    </row>
    <row r="301" spans="8:8" s="28" customFormat="1" x14ac:dyDescent="0.35">
      <c r="H301" s="373"/>
    </row>
    <row r="302" spans="8:8" s="28" customFormat="1" x14ac:dyDescent="0.35">
      <c r="H302" s="373"/>
    </row>
    <row r="303" spans="8:8" s="28" customFormat="1" x14ac:dyDescent="0.35">
      <c r="H303" s="373"/>
    </row>
    <row r="304" spans="8:8" s="28" customFormat="1" x14ac:dyDescent="0.35">
      <c r="H304" s="373"/>
    </row>
    <row r="305" spans="8:8" s="28" customFormat="1" x14ac:dyDescent="0.35">
      <c r="H305" s="373"/>
    </row>
    <row r="306" spans="8:8" s="28" customFormat="1" x14ac:dyDescent="0.35">
      <c r="H306" s="373"/>
    </row>
    <row r="307" spans="8:8" s="28" customFormat="1" x14ac:dyDescent="0.35">
      <c r="H307" s="373"/>
    </row>
    <row r="308" spans="8:8" s="28" customFormat="1" x14ac:dyDescent="0.35">
      <c r="H308" s="373"/>
    </row>
    <row r="309" spans="8:8" s="28" customFormat="1" x14ac:dyDescent="0.35">
      <c r="H309" s="373"/>
    </row>
    <row r="310" spans="8:8" s="28" customFormat="1" x14ac:dyDescent="0.35">
      <c r="H310" s="373"/>
    </row>
    <row r="311" spans="8:8" s="28" customFormat="1" x14ac:dyDescent="0.35">
      <c r="H311" s="373"/>
    </row>
    <row r="312" spans="8:8" s="28" customFormat="1" x14ac:dyDescent="0.35">
      <c r="H312" s="373"/>
    </row>
    <row r="313" spans="8:8" s="28" customFormat="1" x14ac:dyDescent="0.35">
      <c r="H313" s="373"/>
    </row>
    <row r="314" spans="8:8" s="28" customFormat="1" x14ac:dyDescent="0.35">
      <c r="H314" s="373"/>
    </row>
    <row r="315" spans="8:8" s="28" customFormat="1" x14ac:dyDescent="0.35">
      <c r="H315" s="373"/>
    </row>
    <row r="316" spans="8:8" s="28" customFormat="1" x14ac:dyDescent="0.35">
      <c r="H316" s="373"/>
    </row>
    <row r="317" spans="8:8" s="28" customFormat="1" x14ac:dyDescent="0.35">
      <c r="H317" s="373"/>
    </row>
    <row r="318" spans="8:8" s="28" customFormat="1" x14ac:dyDescent="0.35">
      <c r="H318" s="373"/>
    </row>
    <row r="319" spans="8:8" s="28" customFormat="1" x14ac:dyDescent="0.35">
      <c r="H319" s="373"/>
    </row>
    <row r="320" spans="8:8" s="28" customFormat="1" x14ac:dyDescent="0.35">
      <c r="H320" s="373"/>
    </row>
    <row r="321" spans="8:8" s="28" customFormat="1" x14ac:dyDescent="0.35">
      <c r="H321" s="373"/>
    </row>
    <row r="322" spans="8:8" s="28" customFormat="1" x14ac:dyDescent="0.35">
      <c r="H322" s="373"/>
    </row>
    <row r="323" spans="8:8" s="28" customFormat="1" x14ac:dyDescent="0.35">
      <c r="H323" s="373"/>
    </row>
    <row r="324" spans="8:8" s="28" customFormat="1" x14ac:dyDescent="0.35">
      <c r="H324" s="373"/>
    </row>
    <row r="325" spans="8:8" s="28" customFormat="1" x14ac:dyDescent="0.35">
      <c r="H325" s="373"/>
    </row>
    <row r="326" spans="8:8" s="28" customFormat="1" x14ac:dyDescent="0.35">
      <c r="H326" s="373"/>
    </row>
    <row r="327" spans="8:8" s="28" customFormat="1" x14ac:dyDescent="0.35">
      <c r="H327" s="373"/>
    </row>
    <row r="328" spans="8:8" s="28" customFormat="1" x14ac:dyDescent="0.35">
      <c r="H328" s="373"/>
    </row>
    <row r="329" spans="8:8" s="28" customFormat="1" x14ac:dyDescent="0.35">
      <c r="H329" s="373"/>
    </row>
    <row r="330" spans="8:8" s="28" customFormat="1" x14ac:dyDescent="0.35">
      <c r="H330" s="373"/>
    </row>
    <row r="331" spans="8:8" s="28" customFormat="1" x14ac:dyDescent="0.35">
      <c r="H331" s="373"/>
    </row>
    <row r="332" spans="8:8" s="28" customFormat="1" x14ac:dyDescent="0.35">
      <c r="H332" s="373"/>
    </row>
    <row r="333" spans="8:8" s="28" customFormat="1" x14ac:dyDescent="0.35">
      <c r="H333" s="373"/>
    </row>
    <row r="334" spans="8:8" s="28" customFormat="1" x14ac:dyDescent="0.35">
      <c r="H334" s="373"/>
    </row>
    <row r="335" spans="8:8" s="28" customFormat="1" x14ac:dyDescent="0.35">
      <c r="H335" s="373"/>
    </row>
    <row r="336" spans="8:8" s="28" customFormat="1" x14ac:dyDescent="0.35">
      <c r="H336" s="373"/>
    </row>
    <row r="337" spans="8:8" s="28" customFormat="1" x14ac:dyDescent="0.35">
      <c r="H337" s="373"/>
    </row>
    <row r="338" spans="8:8" s="28" customFormat="1" x14ac:dyDescent="0.35">
      <c r="H338" s="373"/>
    </row>
    <row r="339" spans="8:8" s="28" customFormat="1" x14ac:dyDescent="0.35">
      <c r="H339" s="373"/>
    </row>
    <row r="340" spans="8:8" s="28" customFormat="1" x14ac:dyDescent="0.35">
      <c r="H340" s="373"/>
    </row>
    <row r="341" spans="8:8" s="28" customFormat="1" x14ac:dyDescent="0.35">
      <c r="H341" s="373"/>
    </row>
    <row r="342" spans="8:8" s="28" customFormat="1" x14ac:dyDescent="0.35">
      <c r="H342" s="373"/>
    </row>
    <row r="343" spans="8:8" s="28" customFormat="1" x14ac:dyDescent="0.35">
      <c r="H343" s="373"/>
    </row>
    <row r="344" spans="8:8" s="28" customFormat="1" x14ac:dyDescent="0.35">
      <c r="H344" s="373"/>
    </row>
    <row r="345" spans="8:8" s="28" customFormat="1" x14ac:dyDescent="0.35">
      <c r="H345" s="373"/>
    </row>
    <row r="346" spans="8:8" s="28" customFormat="1" x14ac:dyDescent="0.35">
      <c r="H346" s="373"/>
    </row>
    <row r="347" spans="8:8" s="28" customFormat="1" x14ac:dyDescent="0.35">
      <c r="H347" s="373"/>
    </row>
    <row r="348" spans="8:8" s="28" customFormat="1" x14ac:dyDescent="0.35">
      <c r="H348" s="373"/>
    </row>
    <row r="349" spans="8:8" s="28" customFormat="1" x14ac:dyDescent="0.35">
      <c r="H349" s="373"/>
    </row>
    <row r="350" spans="8:8" s="28" customFormat="1" x14ac:dyDescent="0.35">
      <c r="H350" s="373"/>
    </row>
    <row r="351" spans="8:8" s="28" customFormat="1" x14ac:dyDescent="0.35">
      <c r="H351" s="373"/>
    </row>
    <row r="352" spans="8:8" s="28" customFormat="1" x14ac:dyDescent="0.35">
      <c r="H352" s="373"/>
    </row>
    <row r="353" spans="8:8" s="28" customFormat="1" x14ac:dyDescent="0.35">
      <c r="H353" s="373"/>
    </row>
    <row r="354" spans="8:8" s="28" customFormat="1" x14ac:dyDescent="0.35">
      <c r="H354" s="373"/>
    </row>
    <row r="355" spans="8:8" s="28" customFormat="1" x14ac:dyDescent="0.35">
      <c r="H355" s="373"/>
    </row>
    <row r="356" spans="8:8" s="28" customFormat="1" x14ac:dyDescent="0.35">
      <c r="H356" s="373"/>
    </row>
    <row r="357" spans="8:8" s="28" customFormat="1" x14ac:dyDescent="0.35">
      <c r="H357" s="373"/>
    </row>
    <row r="358" spans="8:8" s="28" customFormat="1" x14ac:dyDescent="0.35">
      <c r="H358" s="373"/>
    </row>
    <row r="359" spans="8:8" s="28" customFormat="1" x14ac:dyDescent="0.35">
      <c r="H359" s="373"/>
    </row>
    <row r="360" spans="8:8" s="28" customFormat="1" x14ac:dyDescent="0.35">
      <c r="H360" s="373"/>
    </row>
    <row r="361" spans="8:8" s="28" customFormat="1" x14ac:dyDescent="0.35">
      <c r="H361" s="373"/>
    </row>
    <row r="362" spans="8:8" s="28" customFormat="1" x14ac:dyDescent="0.35">
      <c r="H362" s="373"/>
    </row>
    <row r="363" spans="8:8" s="28" customFormat="1" x14ac:dyDescent="0.35">
      <c r="H363" s="373"/>
    </row>
    <row r="364" spans="8:8" s="28" customFormat="1" x14ac:dyDescent="0.35">
      <c r="H364" s="373"/>
    </row>
    <row r="365" spans="8:8" s="28" customFormat="1" x14ac:dyDescent="0.35">
      <c r="H365" s="373"/>
    </row>
    <row r="366" spans="8:8" s="28" customFormat="1" x14ac:dyDescent="0.35">
      <c r="H366" s="373"/>
    </row>
    <row r="367" spans="8:8" s="28" customFormat="1" x14ac:dyDescent="0.35">
      <c r="H367" s="373"/>
    </row>
    <row r="368" spans="8:8" s="28" customFormat="1" x14ac:dyDescent="0.35">
      <c r="H368" s="373"/>
    </row>
    <row r="369" spans="8:8" s="28" customFormat="1" x14ac:dyDescent="0.35">
      <c r="H369" s="373"/>
    </row>
    <row r="370" spans="8:8" s="28" customFormat="1" x14ac:dyDescent="0.35">
      <c r="H370" s="373"/>
    </row>
    <row r="371" spans="8:8" s="28" customFormat="1" x14ac:dyDescent="0.35">
      <c r="H371" s="373"/>
    </row>
    <row r="372" spans="8:8" s="28" customFormat="1" x14ac:dyDescent="0.35">
      <c r="H372" s="373"/>
    </row>
    <row r="373" spans="8:8" s="28" customFormat="1" x14ac:dyDescent="0.35">
      <c r="H373" s="373"/>
    </row>
    <row r="374" spans="8:8" s="28" customFormat="1" x14ac:dyDescent="0.35">
      <c r="H374" s="373"/>
    </row>
    <row r="375" spans="8:8" s="28" customFormat="1" x14ac:dyDescent="0.35">
      <c r="H375" s="373"/>
    </row>
    <row r="376" spans="8:8" s="28" customFormat="1" x14ac:dyDescent="0.35">
      <c r="H376" s="373"/>
    </row>
    <row r="377" spans="8:8" s="28" customFormat="1" x14ac:dyDescent="0.35">
      <c r="H377" s="373"/>
    </row>
    <row r="378" spans="8:8" s="28" customFormat="1" x14ac:dyDescent="0.35">
      <c r="H378" s="373"/>
    </row>
    <row r="379" spans="8:8" s="28" customFormat="1" x14ac:dyDescent="0.35">
      <c r="H379" s="373"/>
    </row>
    <row r="380" spans="8:8" s="28" customFormat="1" x14ac:dyDescent="0.35">
      <c r="H380" s="373"/>
    </row>
    <row r="381" spans="8:8" s="28" customFormat="1" x14ac:dyDescent="0.35">
      <c r="H381" s="373"/>
    </row>
    <row r="382" spans="8:8" s="28" customFormat="1" x14ac:dyDescent="0.35">
      <c r="H382" s="373"/>
    </row>
    <row r="383" spans="8:8" s="28" customFormat="1" x14ac:dyDescent="0.35">
      <c r="H383" s="373"/>
    </row>
    <row r="384" spans="8:8" s="28" customFormat="1" x14ac:dyDescent="0.35">
      <c r="H384" s="373"/>
    </row>
    <row r="385" spans="8:8" s="28" customFormat="1" x14ac:dyDescent="0.35">
      <c r="H385" s="373"/>
    </row>
    <row r="386" spans="8:8" s="28" customFormat="1" x14ac:dyDescent="0.35">
      <c r="H386" s="373"/>
    </row>
    <row r="387" spans="8:8" s="28" customFormat="1" x14ac:dyDescent="0.35">
      <c r="H387" s="373"/>
    </row>
    <row r="388" spans="8:8" s="28" customFormat="1" x14ac:dyDescent="0.35">
      <c r="H388" s="373"/>
    </row>
    <row r="389" spans="8:8" s="28" customFormat="1" x14ac:dyDescent="0.35">
      <c r="H389" s="373"/>
    </row>
    <row r="390" spans="8:8" s="28" customFormat="1" x14ac:dyDescent="0.35">
      <c r="H390" s="373"/>
    </row>
    <row r="391" spans="8:8" s="28" customFormat="1" x14ac:dyDescent="0.35">
      <c r="H391" s="373"/>
    </row>
    <row r="392" spans="8:8" s="28" customFormat="1" x14ac:dyDescent="0.35">
      <c r="H392" s="373"/>
    </row>
    <row r="393" spans="8:8" s="28" customFormat="1" x14ac:dyDescent="0.35">
      <c r="H393" s="373"/>
    </row>
    <row r="394" spans="8:8" s="28" customFormat="1" x14ac:dyDescent="0.35">
      <c r="H394" s="373"/>
    </row>
    <row r="395" spans="8:8" s="28" customFormat="1" x14ac:dyDescent="0.35">
      <c r="H395" s="373"/>
    </row>
    <row r="396" spans="8:8" s="28" customFormat="1" x14ac:dyDescent="0.35">
      <c r="H396" s="373"/>
    </row>
    <row r="397" spans="8:8" s="28" customFormat="1" x14ac:dyDescent="0.35">
      <c r="H397" s="373"/>
    </row>
    <row r="398" spans="8:8" s="28" customFormat="1" x14ac:dyDescent="0.35">
      <c r="H398" s="373"/>
    </row>
    <row r="399" spans="8:8" s="28" customFormat="1" x14ac:dyDescent="0.35">
      <c r="H399" s="373"/>
    </row>
    <row r="400" spans="8:8" s="28" customFormat="1" x14ac:dyDescent="0.35">
      <c r="H400" s="373"/>
    </row>
    <row r="401" spans="8:8" s="28" customFormat="1" x14ac:dyDescent="0.35">
      <c r="H401" s="373"/>
    </row>
    <row r="402" spans="8:8" s="28" customFormat="1" x14ac:dyDescent="0.35">
      <c r="H402" s="373"/>
    </row>
    <row r="403" spans="8:8" s="28" customFormat="1" x14ac:dyDescent="0.35">
      <c r="H403" s="373"/>
    </row>
    <row r="404" spans="8:8" s="28" customFormat="1" x14ac:dyDescent="0.35">
      <c r="H404" s="373"/>
    </row>
    <row r="405" spans="8:8" s="28" customFormat="1" x14ac:dyDescent="0.35">
      <c r="H405" s="373"/>
    </row>
    <row r="406" spans="8:8" s="28" customFormat="1" x14ac:dyDescent="0.35">
      <c r="H406" s="373"/>
    </row>
    <row r="407" spans="8:8" s="28" customFormat="1" x14ac:dyDescent="0.35">
      <c r="H407" s="373"/>
    </row>
    <row r="408" spans="8:8" s="28" customFormat="1" x14ac:dyDescent="0.35">
      <c r="H408" s="373"/>
    </row>
    <row r="409" spans="8:8" s="28" customFormat="1" x14ac:dyDescent="0.35">
      <c r="H409" s="373"/>
    </row>
    <row r="410" spans="8:8" s="28" customFormat="1" x14ac:dyDescent="0.35">
      <c r="H410" s="373"/>
    </row>
    <row r="411" spans="8:8" s="28" customFormat="1" x14ac:dyDescent="0.35">
      <c r="H411" s="373"/>
    </row>
    <row r="412" spans="8:8" s="28" customFormat="1" x14ac:dyDescent="0.35">
      <c r="H412" s="373"/>
    </row>
    <row r="413" spans="8:8" s="28" customFormat="1" x14ac:dyDescent="0.35">
      <c r="H413" s="373"/>
    </row>
    <row r="414" spans="8:8" s="28" customFormat="1" x14ac:dyDescent="0.35">
      <c r="H414" s="373"/>
    </row>
    <row r="415" spans="8:8" s="28" customFormat="1" x14ac:dyDescent="0.35">
      <c r="H415" s="373"/>
    </row>
    <row r="416" spans="8:8" s="28" customFormat="1" x14ac:dyDescent="0.35">
      <c r="H416" s="373"/>
    </row>
    <row r="417" spans="8:8" s="28" customFormat="1" x14ac:dyDescent="0.35">
      <c r="H417" s="373"/>
    </row>
    <row r="418" spans="8:8" s="28" customFormat="1" x14ac:dyDescent="0.35">
      <c r="H418" s="373"/>
    </row>
    <row r="419" spans="8:8" s="28" customFormat="1" x14ac:dyDescent="0.35">
      <c r="H419" s="373"/>
    </row>
    <row r="420" spans="8:8" s="28" customFormat="1" x14ac:dyDescent="0.35">
      <c r="H420" s="373"/>
    </row>
    <row r="421" spans="8:8" s="28" customFormat="1" x14ac:dyDescent="0.35">
      <c r="H421" s="373"/>
    </row>
    <row r="422" spans="8:8" s="28" customFormat="1" x14ac:dyDescent="0.35">
      <c r="H422" s="373"/>
    </row>
    <row r="423" spans="8:8" s="28" customFormat="1" x14ac:dyDescent="0.35">
      <c r="H423" s="373"/>
    </row>
    <row r="424" spans="8:8" s="28" customFormat="1" x14ac:dyDescent="0.35">
      <c r="H424" s="373"/>
    </row>
    <row r="425" spans="8:8" s="28" customFormat="1" x14ac:dyDescent="0.35">
      <c r="H425" s="373"/>
    </row>
    <row r="426" spans="8:8" s="28" customFormat="1" x14ac:dyDescent="0.35">
      <c r="H426" s="373"/>
    </row>
    <row r="427" spans="8:8" s="28" customFormat="1" x14ac:dyDescent="0.35">
      <c r="H427" s="373"/>
    </row>
    <row r="428" spans="8:8" s="28" customFormat="1" x14ac:dyDescent="0.35">
      <c r="H428" s="373"/>
    </row>
    <row r="429" spans="8:8" s="28" customFormat="1" x14ac:dyDescent="0.35">
      <c r="H429" s="373"/>
    </row>
    <row r="430" spans="8:8" s="28" customFormat="1" x14ac:dyDescent="0.35">
      <c r="H430" s="373"/>
    </row>
    <row r="431" spans="8:8" s="28" customFormat="1" x14ac:dyDescent="0.35">
      <c r="H431" s="373"/>
    </row>
    <row r="432" spans="8:8" s="28" customFormat="1" x14ac:dyDescent="0.35">
      <c r="H432" s="373"/>
    </row>
    <row r="433" spans="8:8" s="28" customFormat="1" x14ac:dyDescent="0.35">
      <c r="H433" s="373"/>
    </row>
    <row r="434" spans="8:8" s="28" customFormat="1" x14ac:dyDescent="0.35">
      <c r="H434" s="373"/>
    </row>
    <row r="435" spans="8:8" s="28" customFormat="1" x14ac:dyDescent="0.35">
      <c r="H435" s="373"/>
    </row>
    <row r="436" spans="8:8" s="28" customFormat="1" x14ac:dyDescent="0.35">
      <c r="H436" s="373"/>
    </row>
    <row r="437" spans="8:8" s="28" customFormat="1" x14ac:dyDescent="0.35">
      <c r="H437" s="373"/>
    </row>
    <row r="438" spans="8:8" s="28" customFormat="1" x14ac:dyDescent="0.35">
      <c r="H438" s="373"/>
    </row>
    <row r="439" spans="8:8" s="28" customFormat="1" x14ac:dyDescent="0.35">
      <c r="H439" s="373"/>
    </row>
    <row r="440" spans="8:8" s="28" customFormat="1" x14ac:dyDescent="0.35">
      <c r="H440" s="373"/>
    </row>
    <row r="441" spans="8:8" s="28" customFormat="1" x14ac:dyDescent="0.35">
      <c r="H441" s="373"/>
    </row>
    <row r="442" spans="8:8" s="28" customFormat="1" x14ac:dyDescent="0.35">
      <c r="H442" s="373"/>
    </row>
    <row r="443" spans="8:8" s="28" customFormat="1" x14ac:dyDescent="0.35">
      <c r="H443" s="373"/>
    </row>
    <row r="444" spans="8:8" s="28" customFormat="1" x14ac:dyDescent="0.35">
      <c r="H444" s="373"/>
    </row>
    <row r="445" spans="8:8" s="28" customFormat="1" x14ac:dyDescent="0.35">
      <c r="H445" s="373"/>
    </row>
    <row r="446" spans="8:8" s="28" customFormat="1" x14ac:dyDescent="0.35">
      <c r="H446" s="373"/>
    </row>
    <row r="447" spans="8:8" s="28" customFormat="1" x14ac:dyDescent="0.35">
      <c r="H447" s="373"/>
    </row>
    <row r="448" spans="8:8" s="28" customFormat="1" x14ac:dyDescent="0.35">
      <c r="H448" s="373"/>
    </row>
    <row r="449" spans="8:8" s="28" customFormat="1" x14ac:dyDescent="0.35">
      <c r="H449" s="373"/>
    </row>
    <row r="450" spans="8:8" s="28" customFormat="1" x14ac:dyDescent="0.35">
      <c r="H450" s="373"/>
    </row>
    <row r="451" spans="8:8" s="28" customFormat="1" x14ac:dyDescent="0.35">
      <c r="H451" s="373"/>
    </row>
    <row r="452" spans="8:8" s="28" customFormat="1" x14ac:dyDescent="0.35">
      <c r="H452" s="373"/>
    </row>
    <row r="453" spans="8:8" s="28" customFormat="1" x14ac:dyDescent="0.35">
      <c r="H453" s="373"/>
    </row>
    <row r="454" spans="8:8" s="28" customFormat="1" x14ac:dyDescent="0.35">
      <c r="H454" s="373"/>
    </row>
    <row r="455" spans="8:8" s="28" customFormat="1" x14ac:dyDescent="0.35">
      <c r="H455" s="373"/>
    </row>
    <row r="456" spans="8:8" s="28" customFormat="1" x14ac:dyDescent="0.35">
      <c r="H456" s="373"/>
    </row>
    <row r="457" spans="8:8" s="28" customFormat="1" x14ac:dyDescent="0.35">
      <c r="H457" s="373"/>
    </row>
    <row r="458" spans="8:8" s="28" customFormat="1" x14ac:dyDescent="0.35">
      <c r="H458" s="373"/>
    </row>
    <row r="459" spans="8:8" s="28" customFormat="1" x14ac:dyDescent="0.35">
      <c r="H459" s="373"/>
    </row>
    <row r="460" spans="8:8" s="28" customFormat="1" x14ac:dyDescent="0.35">
      <c r="H460" s="373"/>
    </row>
    <row r="461" spans="8:8" s="28" customFormat="1" x14ac:dyDescent="0.35">
      <c r="H461" s="373"/>
    </row>
    <row r="462" spans="8:8" s="28" customFormat="1" x14ac:dyDescent="0.35">
      <c r="H462" s="373"/>
    </row>
    <row r="463" spans="8:8" s="28" customFormat="1" x14ac:dyDescent="0.35">
      <c r="H463" s="373"/>
    </row>
    <row r="464" spans="8:8" s="28" customFormat="1" x14ac:dyDescent="0.35">
      <c r="H464" s="373"/>
    </row>
    <row r="465" spans="8:8" s="28" customFormat="1" x14ac:dyDescent="0.35">
      <c r="H465" s="373"/>
    </row>
    <row r="466" spans="8:8" s="28" customFormat="1" x14ac:dyDescent="0.35">
      <c r="H466" s="373"/>
    </row>
    <row r="467" spans="8:8" s="28" customFormat="1" x14ac:dyDescent="0.35">
      <c r="H467" s="373"/>
    </row>
    <row r="468" spans="8:8" s="28" customFormat="1" x14ac:dyDescent="0.35">
      <c r="H468" s="373"/>
    </row>
    <row r="469" spans="8:8" s="28" customFormat="1" x14ac:dyDescent="0.35">
      <c r="H469" s="373"/>
    </row>
  </sheetData>
  <mergeCells count="3">
    <mergeCell ref="B1:I5"/>
    <mergeCell ref="B7:B8"/>
    <mergeCell ref="B11:B13"/>
  </mergeCells>
  <dataValidations count="1">
    <dataValidation type="list" allowBlank="1" showInputMessage="1" showErrorMessage="1" sqref="I8:I14" xr:uid="{00000000-0002-0000-0900-000000000000}">
      <formula1>$B$3:$B$11</formula1>
    </dataValidation>
  </dataValidations>
  <hyperlinks>
    <hyperlink ref="J1" location="Léame!A1" display="Regresar instructivo" xr:uid="{00000000-0004-0000-0900-000000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1000000}">
          <x14:formula1>
            <xm:f>Responsables!$B$3:$B$10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1:M36"/>
  <sheetViews>
    <sheetView zoomScale="60" zoomScaleNormal="60" workbookViewId="0">
      <selection activeCell="P35" sqref="P35"/>
    </sheetView>
  </sheetViews>
  <sheetFormatPr baseColWidth="10" defaultColWidth="11.46484375" defaultRowHeight="14.25" x14ac:dyDescent="0.45"/>
  <cols>
    <col min="1" max="10" width="11.46484375" style="4"/>
    <col min="11" max="11" width="34.1328125" style="4" customWidth="1"/>
    <col min="12" max="12" width="43.796875" style="4" customWidth="1"/>
    <col min="13" max="16384" width="11.46484375" style="4"/>
  </cols>
  <sheetData>
    <row r="1" spans="2:13" x14ac:dyDescent="0.45">
      <c r="B1" s="541" t="s">
        <v>224</v>
      </c>
      <c r="C1" s="542"/>
      <c r="D1" s="542"/>
      <c r="E1" s="542"/>
      <c r="F1" s="542"/>
      <c r="G1" s="542"/>
      <c r="H1" s="542"/>
      <c r="I1" s="542"/>
      <c r="J1" s="542"/>
      <c r="K1" s="543"/>
    </row>
    <row r="2" spans="2:13" x14ac:dyDescent="0.45">
      <c r="B2" s="544"/>
      <c r="C2" s="545"/>
      <c r="D2" s="545"/>
      <c r="E2" s="545"/>
      <c r="F2" s="545"/>
      <c r="G2" s="545"/>
      <c r="H2" s="545"/>
      <c r="I2" s="545"/>
      <c r="J2" s="545"/>
      <c r="K2" s="546"/>
    </row>
    <row r="3" spans="2:13" x14ac:dyDescent="0.45">
      <c r="B3" s="544"/>
      <c r="C3" s="545"/>
      <c r="D3" s="545"/>
      <c r="E3" s="545"/>
      <c r="F3" s="545"/>
      <c r="G3" s="545"/>
      <c r="H3" s="545"/>
      <c r="I3" s="545"/>
      <c r="J3" s="545"/>
      <c r="K3" s="546"/>
    </row>
    <row r="4" spans="2:13" ht="67.5" customHeight="1" thickBot="1" x14ac:dyDescent="0.5">
      <c r="B4" s="547"/>
      <c r="C4" s="548"/>
      <c r="D4" s="548"/>
      <c r="E4" s="548"/>
      <c r="F4" s="548"/>
      <c r="G4" s="548"/>
      <c r="H4" s="548"/>
      <c r="I4" s="548"/>
      <c r="J4" s="548"/>
      <c r="K4" s="549"/>
    </row>
    <row r="5" spans="2:13" ht="17" customHeight="1" x14ac:dyDescent="0.45">
      <c r="B5" s="550" t="s">
        <v>225</v>
      </c>
      <c r="C5" s="551"/>
      <c r="D5" s="551"/>
      <c r="E5" s="551"/>
      <c r="F5" s="551"/>
      <c r="G5" s="551"/>
      <c r="H5" s="551"/>
      <c r="I5" s="551"/>
      <c r="J5" s="551"/>
      <c r="K5" s="552"/>
    </row>
    <row r="6" spans="2:13" ht="20.55" customHeight="1" x14ac:dyDescent="0.45">
      <c r="B6" s="553"/>
      <c r="C6" s="551"/>
      <c r="D6" s="551"/>
      <c r="E6" s="551"/>
      <c r="F6" s="551"/>
      <c r="G6" s="551"/>
      <c r="H6" s="551"/>
      <c r="I6" s="551"/>
      <c r="J6" s="551"/>
      <c r="K6" s="552"/>
    </row>
    <row r="7" spans="2:13" ht="20" customHeight="1" x14ac:dyDescent="0.45">
      <c r="B7" s="553"/>
      <c r="C7" s="551"/>
      <c r="D7" s="551"/>
      <c r="E7" s="551"/>
      <c r="F7" s="551"/>
      <c r="G7" s="551"/>
      <c r="H7" s="551"/>
      <c r="I7" s="551"/>
      <c r="J7" s="551"/>
      <c r="K7" s="552"/>
    </row>
    <row r="8" spans="2:13" ht="34.049999999999997" customHeight="1" x14ac:dyDescent="0.45">
      <c r="B8" s="553"/>
      <c r="C8" s="551"/>
      <c r="D8" s="551"/>
      <c r="E8" s="551"/>
      <c r="F8" s="551"/>
      <c r="G8" s="551"/>
      <c r="H8" s="551"/>
      <c r="I8" s="551"/>
      <c r="J8" s="551"/>
      <c r="K8" s="552"/>
    </row>
    <row r="9" spans="2:13" s="5" customFormat="1" ht="34.5" customHeight="1" x14ac:dyDescent="0.45">
      <c r="B9" s="554" t="s">
        <v>226</v>
      </c>
      <c r="C9" s="555"/>
      <c r="D9" s="555"/>
      <c r="E9" s="555"/>
      <c r="F9" s="555"/>
      <c r="G9" s="555"/>
      <c r="H9" s="555"/>
      <c r="I9" s="555"/>
      <c r="J9" s="555"/>
      <c r="K9" s="556"/>
      <c r="L9" s="4"/>
      <c r="M9" s="4"/>
    </row>
    <row r="10" spans="2:13" ht="30.5" customHeight="1" x14ac:dyDescent="0.5">
      <c r="B10" s="557" t="s">
        <v>227</v>
      </c>
      <c r="C10" s="558"/>
      <c r="D10" s="558"/>
      <c r="E10" s="558"/>
      <c r="F10" s="558"/>
      <c r="G10" s="558"/>
      <c r="H10" s="558"/>
      <c r="I10" s="558"/>
      <c r="J10" s="558"/>
      <c r="K10" s="559"/>
      <c r="L10" s="13"/>
    </row>
    <row r="11" spans="2:13" ht="59" customHeight="1" x14ac:dyDescent="0.5">
      <c r="B11" s="557"/>
      <c r="C11" s="558"/>
      <c r="D11" s="558"/>
      <c r="E11" s="558"/>
      <c r="F11" s="558"/>
      <c r="G11" s="558"/>
      <c r="H11" s="558"/>
      <c r="I11" s="558"/>
      <c r="J11" s="558"/>
      <c r="K11" s="559"/>
      <c r="L11" s="13"/>
    </row>
    <row r="12" spans="2:13" s="5" customFormat="1" ht="39" customHeight="1" x14ac:dyDescent="0.45">
      <c r="B12" s="563" t="s">
        <v>228</v>
      </c>
      <c r="C12" s="564"/>
      <c r="D12" s="564"/>
      <c r="E12" s="564"/>
      <c r="F12" s="564"/>
      <c r="G12" s="564"/>
      <c r="H12" s="564"/>
      <c r="I12" s="564"/>
      <c r="J12" s="564"/>
      <c r="K12" s="565"/>
      <c r="L12" s="14"/>
    </row>
    <row r="13" spans="2:13" ht="21.5" customHeight="1" x14ac:dyDescent="0.5">
      <c r="B13" s="560" t="s">
        <v>229</v>
      </c>
      <c r="C13" s="561"/>
      <c r="D13" s="561"/>
      <c r="E13" s="561"/>
      <c r="F13" s="561"/>
      <c r="G13" s="561"/>
      <c r="H13" s="561"/>
      <c r="I13" s="561"/>
      <c r="J13" s="561"/>
      <c r="K13" s="562"/>
      <c r="L13" s="13"/>
    </row>
    <row r="14" spans="2:13" ht="40.049999999999997" customHeight="1" x14ac:dyDescent="0.5">
      <c r="B14" s="560"/>
      <c r="C14" s="561"/>
      <c r="D14" s="561"/>
      <c r="E14" s="561"/>
      <c r="F14" s="561"/>
      <c r="G14" s="561"/>
      <c r="H14" s="561"/>
      <c r="I14" s="561"/>
      <c r="J14" s="561"/>
      <c r="K14" s="562"/>
      <c r="L14" s="13"/>
    </row>
    <row r="15" spans="2:13" s="5" customFormat="1" ht="30" customHeight="1" x14ac:dyDescent="0.45">
      <c r="B15" s="535" t="s">
        <v>230</v>
      </c>
      <c r="C15" s="536"/>
      <c r="D15" s="536"/>
      <c r="E15" s="536"/>
      <c r="F15" s="536"/>
      <c r="G15" s="536"/>
      <c r="H15" s="536"/>
      <c r="I15" s="536"/>
      <c r="J15" s="536"/>
      <c r="K15" s="537"/>
      <c r="L15" s="14"/>
    </row>
    <row r="16" spans="2:13" ht="15.75" x14ac:dyDescent="0.5">
      <c r="B16" s="538" t="s">
        <v>231</v>
      </c>
      <c r="C16" s="539"/>
      <c r="D16" s="539"/>
      <c r="E16" s="539"/>
      <c r="F16" s="539"/>
      <c r="G16" s="539"/>
      <c r="H16" s="539"/>
      <c r="I16" s="539"/>
      <c r="J16" s="539"/>
      <c r="K16" s="540"/>
      <c r="L16" s="13"/>
    </row>
    <row r="17" spans="2:12" ht="61.05" customHeight="1" x14ac:dyDescent="0.5">
      <c r="B17" s="538"/>
      <c r="C17" s="539"/>
      <c r="D17" s="539"/>
      <c r="E17" s="539"/>
      <c r="F17" s="539"/>
      <c r="G17" s="539"/>
      <c r="H17" s="539"/>
      <c r="I17" s="539"/>
      <c r="J17" s="539"/>
      <c r="K17" s="540"/>
      <c r="L17" s="13"/>
    </row>
    <row r="18" spans="2:12" ht="34.5" customHeight="1" x14ac:dyDescent="0.5">
      <c r="B18" s="554" t="s">
        <v>232</v>
      </c>
      <c r="C18" s="555"/>
      <c r="D18" s="555"/>
      <c r="E18" s="555"/>
      <c r="F18" s="555"/>
      <c r="G18" s="555"/>
      <c r="H18" s="555"/>
      <c r="I18" s="555"/>
      <c r="J18" s="555"/>
      <c r="K18" s="556"/>
      <c r="L18" s="13"/>
    </row>
    <row r="19" spans="2:12" ht="39" customHeight="1" x14ac:dyDescent="0.5">
      <c r="B19" s="538" t="s">
        <v>233</v>
      </c>
      <c r="C19" s="539"/>
      <c r="D19" s="539"/>
      <c r="E19" s="539"/>
      <c r="F19" s="539"/>
      <c r="G19" s="539"/>
      <c r="H19" s="539"/>
      <c r="I19" s="539"/>
      <c r="J19" s="539"/>
      <c r="K19" s="540"/>
      <c r="L19" s="13"/>
    </row>
    <row r="20" spans="2:12" ht="57" customHeight="1" x14ac:dyDescent="0.5">
      <c r="B20" s="538"/>
      <c r="C20" s="539"/>
      <c r="D20" s="539"/>
      <c r="E20" s="539"/>
      <c r="F20" s="539"/>
      <c r="G20" s="539"/>
      <c r="H20" s="539"/>
      <c r="I20" s="539"/>
      <c r="J20" s="539"/>
      <c r="K20" s="540"/>
      <c r="L20" s="15" t="s">
        <v>0</v>
      </c>
    </row>
    <row r="21" spans="2:12" ht="35.25" customHeight="1" x14ac:dyDescent="0.5">
      <c r="B21" s="563" t="s">
        <v>17</v>
      </c>
      <c r="C21" s="564"/>
      <c r="D21" s="564"/>
      <c r="E21" s="564"/>
      <c r="F21" s="564"/>
      <c r="G21" s="564"/>
      <c r="H21" s="564"/>
      <c r="I21" s="564"/>
      <c r="J21" s="564"/>
      <c r="K21" s="565"/>
      <c r="L21" s="13"/>
    </row>
    <row r="22" spans="2:12" ht="24" customHeight="1" x14ac:dyDescent="0.45">
      <c r="B22" s="557" t="s">
        <v>1</v>
      </c>
      <c r="C22" s="558"/>
      <c r="D22" s="558"/>
      <c r="E22" s="558"/>
      <c r="F22" s="558"/>
      <c r="G22" s="558"/>
      <c r="H22" s="558"/>
      <c r="I22" s="558"/>
      <c r="J22" s="558"/>
      <c r="K22" s="559"/>
    </row>
    <row r="23" spans="2:12" ht="39" customHeight="1" x14ac:dyDescent="0.45">
      <c r="B23" s="557"/>
      <c r="C23" s="558"/>
      <c r="D23" s="558"/>
      <c r="E23" s="558"/>
      <c r="F23" s="558"/>
      <c r="G23" s="558"/>
      <c r="H23" s="558"/>
      <c r="I23" s="558"/>
      <c r="J23" s="558"/>
      <c r="K23" s="559"/>
    </row>
    <row r="24" spans="2:12" ht="36.75" customHeight="1" x14ac:dyDescent="0.5">
      <c r="B24" s="535" t="s">
        <v>20</v>
      </c>
      <c r="C24" s="536"/>
      <c r="D24" s="536"/>
      <c r="E24" s="536"/>
      <c r="F24" s="536"/>
      <c r="G24" s="536"/>
      <c r="H24" s="536"/>
      <c r="I24" s="536"/>
      <c r="J24" s="536"/>
      <c r="K24" s="537"/>
      <c r="L24" s="6"/>
    </row>
    <row r="25" spans="2:12" ht="146" customHeight="1" x14ac:dyDescent="0.5">
      <c r="B25" s="538" t="s">
        <v>234</v>
      </c>
      <c r="C25" s="539"/>
      <c r="D25" s="539"/>
      <c r="E25" s="539"/>
      <c r="F25" s="539"/>
      <c r="G25" s="539"/>
      <c r="H25" s="539"/>
      <c r="I25" s="539"/>
      <c r="J25" s="539"/>
      <c r="K25" s="540"/>
      <c r="L25" s="7" t="s">
        <v>2</v>
      </c>
    </row>
    <row r="26" spans="2:12" ht="36.75" customHeight="1" x14ac:dyDescent="0.5">
      <c r="B26" s="569" t="s">
        <v>235</v>
      </c>
      <c r="C26" s="570"/>
      <c r="D26" s="570"/>
      <c r="E26" s="570"/>
      <c r="F26" s="570"/>
      <c r="G26" s="570"/>
      <c r="H26" s="570"/>
      <c r="I26" s="570"/>
      <c r="J26" s="570"/>
      <c r="K26" s="571"/>
      <c r="L26" s="7"/>
    </row>
    <row r="27" spans="2:12" ht="58.05" customHeight="1" x14ac:dyDescent="0.5">
      <c r="B27" s="557" t="s">
        <v>236</v>
      </c>
      <c r="C27" s="572"/>
      <c r="D27" s="572"/>
      <c r="E27" s="572"/>
      <c r="F27" s="572"/>
      <c r="G27" s="572"/>
      <c r="H27" s="572"/>
      <c r="I27" s="572"/>
      <c r="J27" s="572"/>
      <c r="K27" s="573"/>
      <c r="L27" s="8" t="s">
        <v>3</v>
      </c>
    </row>
    <row r="28" spans="2:12" ht="42.75" customHeight="1" x14ac:dyDescent="0.5">
      <c r="B28" s="535" t="s">
        <v>21</v>
      </c>
      <c r="C28" s="536"/>
      <c r="D28" s="536"/>
      <c r="E28" s="536"/>
      <c r="F28" s="536"/>
      <c r="G28" s="536"/>
      <c r="H28" s="536"/>
      <c r="I28" s="536"/>
      <c r="J28" s="536"/>
      <c r="K28" s="537"/>
      <c r="L28" s="6"/>
    </row>
    <row r="29" spans="2:12" ht="165" customHeight="1" x14ac:dyDescent="0.45">
      <c r="B29" s="557" t="s">
        <v>237</v>
      </c>
      <c r="C29" s="558"/>
      <c r="D29" s="558"/>
      <c r="E29" s="558"/>
      <c r="F29" s="558"/>
      <c r="G29" s="558"/>
      <c r="H29" s="558"/>
      <c r="I29" s="558"/>
      <c r="J29" s="558"/>
      <c r="K29" s="559"/>
    </row>
    <row r="30" spans="2:12" ht="19.05" customHeight="1" x14ac:dyDescent="0.5">
      <c r="B30" s="574" t="s">
        <v>4</v>
      </c>
      <c r="C30" s="575"/>
      <c r="D30" s="575"/>
      <c r="E30" s="575"/>
      <c r="F30" s="575"/>
      <c r="G30" s="575"/>
      <c r="H30" s="575"/>
      <c r="I30" s="575"/>
      <c r="J30" s="575"/>
      <c r="K30" s="576"/>
      <c r="L30" s="9" t="s">
        <v>5</v>
      </c>
    </row>
    <row r="31" spans="2:12" ht="18.75" customHeight="1" x14ac:dyDescent="0.5">
      <c r="B31" s="574" t="s">
        <v>6</v>
      </c>
      <c r="C31" s="575"/>
      <c r="D31" s="575"/>
      <c r="E31" s="575"/>
      <c r="F31" s="575"/>
      <c r="G31" s="575"/>
      <c r="H31" s="575"/>
      <c r="I31" s="575"/>
      <c r="J31" s="575"/>
      <c r="K31" s="576"/>
      <c r="L31" s="9" t="s">
        <v>7</v>
      </c>
    </row>
    <row r="32" spans="2:12" ht="48.5" customHeight="1" x14ac:dyDescent="0.5">
      <c r="B32" s="577" t="s">
        <v>8</v>
      </c>
      <c r="C32" s="578"/>
      <c r="D32" s="578"/>
      <c r="E32" s="578"/>
      <c r="F32" s="578"/>
      <c r="G32" s="578"/>
      <c r="H32" s="578"/>
      <c r="I32" s="578"/>
      <c r="J32" s="578"/>
      <c r="K32" s="579"/>
      <c r="L32" s="9" t="s">
        <v>9</v>
      </c>
    </row>
    <row r="33" spans="2:12" ht="72.5" customHeight="1" x14ac:dyDescent="0.5">
      <c r="B33" s="557" t="s">
        <v>10</v>
      </c>
      <c r="C33" s="558"/>
      <c r="D33" s="558"/>
      <c r="E33" s="558"/>
      <c r="F33" s="558"/>
      <c r="G33" s="558"/>
      <c r="H33" s="558"/>
      <c r="I33" s="558"/>
      <c r="J33" s="558"/>
      <c r="K33" s="559"/>
      <c r="L33" s="9" t="s">
        <v>11</v>
      </c>
    </row>
    <row r="34" spans="2:12" s="5" customFormat="1" ht="39" customHeight="1" x14ac:dyDescent="0.45">
      <c r="B34" s="554" t="s">
        <v>238</v>
      </c>
      <c r="C34" s="555"/>
      <c r="D34" s="555"/>
      <c r="E34" s="555"/>
      <c r="F34" s="555"/>
      <c r="G34" s="555"/>
      <c r="H34" s="555"/>
      <c r="I34" s="555"/>
      <c r="J34" s="555"/>
      <c r="K34" s="556"/>
      <c r="L34" s="11"/>
    </row>
    <row r="35" spans="2:12" ht="12" customHeight="1" x14ac:dyDescent="0.5">
      <c r="B35" s="557" t="s">
        <v>239</v>
      </c>
      <c r="C35" s="558"/>
      <c r="D35" s="558"/>
      <c r="E35" s="558"/>
      <c r="F35" s="558"/>
      <c r="G35" s="558"/>
      <c r="H35" s="558"/>
      <c r="I35" s="558"/>
      <c r="J35" s="558"/>
      <c r="K35" s="559"/>
      <c r="L35" s="10"/>
    </row>
    <row r="36" spans="2:12" s="16" customFormat="1" ht="62" customHeight="1" thickBot="1" x14ac:dyDescent="0.5">
      <c r="B36" s="566"/>
      <c r="C36" s="567"/>
      <c r="D36" s="567"/>
      <c r="E36" s="567"/>
      <c r="F36" s="567"/>
      <c r="G36" s="567"/>
      <c r="H36" s="567"/>
      <c r="I36" s="567"/>
      <c r="J36" s="567"/>
      <c r="K36" s="568"/>
      <c r="L36" s="12" t="s">
        <v>12</v>
      </c>
    </row>
  </sheetData>
  <mergeCells count="24">
    <mergeCell ref="B33:K33"/>
    <mergeCell ref="B34:K34"/>
    <mergeCell ref="B35:K36"/>
    <mergeCell ref="B26:K26"/>
    <mergeCell ref="B27:K27"/>
    <mergeCell ref="B29:K29"/>
    <mergeCell ref="B30:K30"/>
    <mergeCell ref="B31:K31"/>
    <mergeCell ref="B32:K32"/>
    <mergeCell ref="B28:K28"/>
    <mergeCell ref="B24:K24"/>
    <mergeCell ref="B25:K25"/>
    <mergeCell ref="B1:K4"/>
    <mergeCell ref="B5:K8"/>
    <mergeCell ref="B9:K9"/>
    <mergeCell ref="B10:K11"/>
    <mergeCell ref="B13:K14"/>
    <mergeCell ref="B12:K12"/>
    <mergeCell ref="B15:K15"/>
    <mergeCell ref="B18:K18"/>
    <mergeCell ref="B16:K17"/>
    <mergeCell ref="B19:K20"/>
    <mergeCell ref="B21:K21"/>
    <mergeCell ref="B22:K23"/>
  </mergeCells>
  <hyperlinks>
    <hyperlink ref="L20" location="'Plan de acción'!A1" display="Ver Plan de acción" xr:uid="{00000000-0004-0000-0100-000000000000}"/>
    <hyperlink ref="L25" location="Responsables!A1" display="Ver responsables" xr:uid="{00000000-0004-0000-0100-000001000000}"/>
    <hyperlink ref="L30" location="'$Preoperativa'!A1" display="Ver presupuestos preoperativo" xr:uid="{00000000-0004-0000-0100-000002000000}"/>
    <hyperlink ref="L31" location="'$Operativo'!A1" display="Ver presupuestos operativo" xr:uid="{00000000-0004-0000-0100-000003000000}"/>
    <hyperlink ref="L32" location="'$Mantenimiento'!A1" display="Ver presupuesto de mantenimiento" xr:uid="{00000000-0004-0000-0100-000004000000}"/>
    <hyperlink ref="L36" location="'PLan de compra'!A1" display="Ver Plan de compras" xr:uid="{00000000-0004-0000-0100-000005000000}"/>
    <hyperlink ref="L27" location="Temporalidad!A1" display="Ver temporalidad" xr:uid="{00000000-0004-0000-0100-000006000000}"/>
    <hyperlink ref="L33" location="'$S&amp;E'!A1" display="Ver presupuesto de S&amp;E" xr:uid="{00000000-0004-0000-0100-000007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BD477"/>
  <sheetViews>
    <sheetView zoomScale="50" zoomScaleNormal="50" workbookViewId="0">
      <selection activeCell="E20" sqref="E20"/>
    </sheetView>
  </sheetViews>
  <sheetFormatPr baseColWidth="10" defaultColWidth="11.46484375" defaultRowHeight="12.75" x14ac:dyDescent="0.35"/>
  <cols>
    <col min="1" max="1" width="11.46484375" style="28"/>
    <col min="2" max="2" width="17.46484375" style="1" customWidth="1"/>
    <col min="3" max="3" width="14.796875" style="1" customWidth="1"/>
    <col min="4" max="4" width="45.796875" style="1" customWidth="1"/>
    <col min="5" max="5" width="32.1328125" style="1" customWidth="1"/>
    <col min="6" max="7" width="16.46484375" style="1" customWidth="1"/>
    <col min="8" max="9" width="19" style="1" customWidth="1"/>
    <col min="10" max="10" width="17.33203125" style="1" customWidth="1"/>
    <col min="11" max="56" width="11.46484375" style="28"/>
    <col min="57" max="16384" width="11.46484375" style="1"/>
  </cols>
  <sheetData>
    <row r="1" spans="1:56" ht="14.25" x14ac:dyDescent="0.45">
      <c r="A1" s="45"/>
      <c r="B1" s="584" t="s">
        <v>240</v>
      </c>
      <c r="C1" s="585"/>
      <c r="D1" s="585"/>
      <c r="E1" s="585"/>
      <c r="F1" s="585"/>
      <c r="G1" s="585"/>
      <c r="H1" s="585"/>
      <c r="I1" s="585"/>
      <c r="J1" s="586"/>
      <c r="K1" s="24" t="s">
        <v>13</v>
      </c>
    </row>
    <row r="2" spans="1:56" x14ac:dyDescent="0.35">
      <c r="A2" s="46"/>
      <c r="B2" s="587"/>
      <c r="C2" s="588"/>
      <c r="D2" s="588"/>
      <c r="E2" s="588"/>
      <c r="F2" s="588"/>
      <c r="G2" s="588"/>
      <c r="H2" s="588"/>
      <c r="I2" s="588"/>
      <c r="J2" s="589"/>
    </row>
    <row r="3" spans="1:56" x14ac:dyDescent="0.35">
      <c r="A3" s="46"/>
      <c r="B3" s="587"/>
      <c r="C3" s="588"/>
      <c r="D3" s="588"/>
      <c r="E3" s="588"/>
      <c r="F3" s="588"/>
      <c r="G3" s="588"/>
      <c r="H3" s="588"/>
      <c r="I3" s="588"/>
      <c r="J3" s="589"/>
    </row>
    <row r="4" spans="1:56" x14ac:dyDescent="0.35">
      <c r="A4" s="46"/>
      <c r="B4" s="587"/>
      <c r="C4" s="588"/>
      <c r="D4" s="588"/>
      <c r="E4" s="588"/>
      <c r="F4" s="588"/>
      <c r="G4" s="588"/>
      <c r="H4" s="588"/>
      <c r="I4" s="588"/>
      <c r="J4" s="589"/>
    </row>
    <row r="5" spans="1:56" ht="45.75" customHeight="1" thickBot="1" x14ac:dyDescent="0.4">
      <c r="A5" s="46"/>
      <c r="B5" s="590"/>
      <c r="C5" s="591"/>
      <c r="D5" s="591"/>
      <c r="E5" s="591"/>
      <c r="F5" s="591"/>
      <c r="G5" s="591"/>
      <c r="H5" s="591"/>
      <c r="I5" s="591"/>
      <c r="J5" s="592"/>
    </row>
    <row r="6" spans="1:56" s="17" customFormat="1" ht="34.5" customHeight="1" thickBot="1" x14ac:dyDescent="0.5">
      <c r="A6" s="47"/>
      <c r="B6" s="50" t="s">
        <v>14</v>
      </c>
      <c r="C6" s="51" t="s">
        <v>15</v>
      </c>
      <c r="D6" s="51" t="s">
        <v>16</v>
      </c>
      <c r="E6" s="51" t="s">
        <v>17</v>
      </c>
      <c r="F6" s="51" t="s">
        <v>18</v>
      </c>
      <c r="G6" s="51" t="s">
        <v>19</v>
      </c>
      <c r="H6" s="51" t="s">
        <v>20</v>
      </c>
      <c r="I6" s="51" t="s">
        <v>18</v>
      </c>
      <c r="J6" s="52" t="s">
        <v>21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2" customFormat="1" ht="29" customHeight="1" x14ac:dyDescent="0.4">
      <c r="A7" s="48"/>
      <c r="B7" s="598" t="s">
        <v>22</v>
      </c>
      <c r="C7" s="603" t="s">
        <v>23</v>
      </c>
      <c r="D7" s="37" t="s">
        <v>24</v>
      </c>
      <c r="E7" s="38" t="s">
        <v>25</v>
      </c>
      <c r="F7" s="39">
        <v>44617</v>
      </c>
      <c r="G7" s="612" t="s">
        <v>26</v>
      </c>
      <c r="H7" s="609" t="s">
        <v>27</v>
      </c>
      <c r="I7" s="39">
        <v>44617</v>
      </c>
      <c r="J7" s="593" t="s">
        <v>28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s="2" customFormat="1" ht="32" customHeight="1" x14ac:dyDescent="0.4">
      <c r="A8" s="48"/>
      <c r="B8" s="599"/>
      <c r="C8" s="597"/>
      <c r="D8" s="32" t="s">
        <v>29</v>
      </c>
      <c r="E8" s="600" t="s">
        <v>30</v>
      </c>
      <c r="F8" s="33">
        <v>44617</v>
      </c>
      <c r="G8" s="613"/>
      <c r="H8" s="610"/>
      <c r="I8" s="33">
        <v>44617</v>
      </c>
      <c r="J8" s="59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s="2" customFormat="1" ht="21" customHeight="1" x14ac:dyDescent="0.4">
      <c r="A9" s="48"/>
      <c r="B9" s="599"/>
      <c r="C9" s="597"/>
      <c r="D9" s="32" t="s">
        <v>31</v>
      </c>
      <c r="E9" s="601"/>
      <c r="F9" s="33">
        <v>44617</v>
      </c>
      <c r="G9" s="613"/>
      <c r="H9" s="610"/>
      <c r="I9" s="33">
        <v>44617</v>
      </c>
      <c r="J9" s="59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s="2" customFormat="1" ht="30" customHeight="1" x14ac:dyDescent="0.4">
      <c r="A10" s="48"/>
      <c r="B10" s="599"/>
      <c r="C10" s="597"/>
      <c r="D10" s="32" t="s">
        <v>32</v>
      </c>
      <c r="E10" s="601"/>
      <c r="F10" s="33">
        <v>44617</v>
      </c>
      <c r="G10" s="613"/>
      <c r="H10" s="610"/>
      <c r="I10" s="33">
        <v>44617</v>
      </c>
      <c r="J10" s="59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s="2" customFormat="1" ht="44" customHeight="1" x14ac:dyDescent="0.4">
      <c r="A11" s="48"/>
      <c r="B11" s="599"/>
      <c r="C11" s="597"/>
      <c r="D11" s="32" t="s">
        <v>33</v>
      </c>
      <c r="E11" s="602"/>
      <c r="F11" s="33">
        <v>44617</v>
      </c>
      <c r="G11" s="613"/>
      <c r="H11" s="610"/>
      <c r="I11" s="33">
        <v>44617</v>
      </c>
      <c r="J11" s="59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s="2" customFormat="1" ht="30" customHeight="1" x14ac:dyDescent="0.4">
      <c r="A12" s="48"/>
      <c r="B12" s="599"/>
      <c r="C12" s="597" t="s">
        <v>34</v>
      </c>
      <c r="D12" s="32" t="s">
        <v>35</v>
      </c>
      <c r="E12" s="621" t="s">
        <v>36</v>
      </c>
      <c r="F12" s="33">
        <v>44617</v>
      </c>
      <c r="G12" s="613"/>
      <c r="H12" s="610"/>
      <c r="I12" s="33">
        <v>44617</v>
      </c>
      <c r="J12" s="59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" customFormat="1" ht="44" customHeight="1" x14ac:dyDescent="0.4">
      <c r="A13" s="48"/>
      <c r="B13" s="599"/>
      <c r="C13" s="597"/>
      <c r="D13" s="32" t="s">
        <v>37</v>
      </c>
      <c r="E13" s="621"/>
      <c r="F13" s="33">
        <v>44645</v>
      </c>
      <c r="G13" s="613"/>
      <c r="H13" s="610"/>
      <c r="I13" s="33">
        <v>44645</v>
      </c>
      <c r="J13" s="59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" customFormat="1" ht="28.05" customHeight="1" x14ac:dyDescent="0.4">
      <c r="A14" s="48"/>
      <c r="B14" s="599"/>
      <c r="C14" s="597"/>
      <c r="D14" s="32" t="s">
        <v>38</v>
      </c>
      <c r="E14" s="621"/>
      <c r="F14" s="33">
        <v>44645</v>
      </c>
      <c r="G14" s="613"/>
      <c r="H14" s="610"/>
      <c r="I14" s="33">
        <v>44645</v>
      </c>
      <c r="J14" s="59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" customFormat="1" ht="24" customHeight="1" x14ac:dyDescent="0.4">
      <c r="A15" s="48"/>
      <c r="B15" s="599"/>
      <c r="C15" s="597"/>
      <c r="D15" s="32" t="s">
        <v>39</v>
      </c>
      <c r="E15" s="621" t="s">
        <v>40</v>
      </c>
      <c r="F15" s="33">
        <v>44645</v>
      </c>
      <c r="G15" s="613"/>
      <c r="H15" s="610"/>
      <c r="I15" s="33">
        <v>44645</v>
      </c>
      <c r="J15" s="59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" customFormat="1" ht="28.05" customHeight="1" x14ac:dyDescent="0.4">
      <c r="A16" s="48"/>
      <c r="B16" s="599"/>
      <c r="C16" s="597"/>
      <c r="D16" s="32" t="s">
        <v>41</v>
      </c>
      <c r="E16" s="621"/>
      <c r="F16" s="33">
        <v>44645</v>
      </c>
      <c r="G16" s="613"/>
      <c r="H16" s="610"/>
      <c r="I16" s="33">
        <v>44645</v>
      </c>
      <c r="J16" s="59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" customFormat="1" ht="39" customHeight="1" x14ac:dyDescent="0.4">
      <c r="A17" s="48"/>
      <c r="B17" s="599"/>
      <c r="C17" s="597" t="s">
        <v>42</v>
      </c>
      <c r="D17" s="32" t="s">
        <v>43</v>
      </c>
      <c r="E17" s="600" t="s">
        <v>243</v>
      </c>
      <c r="F17" s="33">
        <v>44676</v>
      </c>
      <c r="G17" s="613"/>
      <c r="H17" s="610"/>
      <c r="I17" s="33">
        <v>44676</v>
      </c>
      <c r="J17" s="59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" customFormat="1" ht="39" customHeight="1" x14ac:dyDescent="0.4">
      <c r="A18" s="48"/>
      <c r="B18" s="599"/>
      <c r="C18" s="597"/>
      <c r="D18" s="32" t="s">
        <v>44</v>
      </c>
      <c r="E18" s="601"/>
      <c r="F18" s="33">
        <v>44676</v>
      </c>
      <c r="G18" s="613"/>
      <c r="H18" s="610"/>
      <c r="I18" s="33">
        <v>44676</v>
      </c>
      <c r="J18" s="59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" customFormat="1" ht="33" customHeight="1" x14ac:dyDescent="0.4">
      <c r="A19" s="48"/>
      <c r="B19" s="599"/>
      <c r="C19" s="597"/>
      <c r="D19" s="32" t="s">
        <v>45</v>
      </c>
      <c r="E19" s="602"/>
      <c r="F19" s="33">
        <v>44676</v>
      </c>
      <c r="G19" s="613"/>
      <c r="H19" s="610"/>
      <c r="I19" s="33">
        <v>44676</v>
      </c>
      <c r="J19" s="59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" customFormat="1" ht="45" customHeight="1" x14ac:dyDescent="0.4">
      <c r="A20" s="48"/>
      <c r="B20" s="599"/>
      <c r="C20" s="597"/>
      <c r="D20" s="32" t="s">
        <v>46</v>
      </c>
      <c r="E20" s="34" t="s">
        <v>47</v>
      </c>
      <c r="F20" s="33">
        <v>44676</v>
      </c>
      <c r="G20" s="613"/>
      <c r="H20" s="610"/>
      <c r="I20" s="33">
        <v>44676</v>
      </c>
      <c r="J20" s="594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" customFormat="1" ht="51" customHeight="1" x14ac:dyDescent="0.4">
      <c r="A21" s="48"/>
      <c r="B21" s="599"/>
      <c r="C21" s="597"/>
      <c r="D21" s="32" t="s">
        <v>48</v>
      </c>
      <c r="E21" s="35" t="s">
        <v>49</v>
      </c>
      <c r="F21" s="33">
        <v>44676</v>
      </c>
      <c r="G21" s="614"/>
      <c r="H21" s="610"/>
      <c r="I21" s="33">
        <v>44676</v>
      </c>
      <c r="J21" s="594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36" customHeight="1" x14ac:dyDescent="0.4">
      <c r="A22" s="46"/>
      <c r="B22" s="604" t="s">
        <v>50</v>
      </c>
      <c r="C22" s="608" t="s">
        <v>51</v>
      </c>
      <c r="D22" s="32" t="s">
        <v>241</v>
      </c>
      <c r="E22" s="34" t="s">
        <v>52</v>
      </c>
      <c r="F22" s="36">
        <v>44706</v>
      </c>
      <c r="G22" s="615" t="s">
        <v>53</v>
      </c>
      <c r="H22" s="610"/>
      <c r="I22" s="36">
        <v>44706</v>
      </c>
      <c r="J22" s="605" t="s">
        <v>54</v>
      </c>
    </row>
    <row r="23" spans="1:56" ht="55.05" customHeight="1" x14ac:dyDescent="0.4">
      <c r="A23" s="46"/>
      <c r="B23" s="604"/>
      <c r="C23" s="608"/>
      <c r="D23" s="32" t="s">
        <v>55</v>
      </c>
      <c r="E23" s="34" t="s">
        <v>56</v>
      </c>
      <c r="F23" s="36">
        <v>44737</v>
      </c>
      <c r="G23" s="616"/>
      <c r="H23" s="610"/>
      <c r="I23" s="36">
        <v>44737</v>
      </c>
      <c r="J23" s="606"/>
    </row>
    <row r="24" spans="1:56" ht="28.25" customHeight="1" x14ac:dyDescent="0.4">
      <c r="A24" s="46"/>
      <c r="B24" s="604"/>
      <c r="C24" s="608"/>
      <c r="D24" s="32" t="s">
        <v>57</v>
      </c>
      <c r="E24" s="34" t="s">
        <v>58</v>
      </c>
      <c r="F24" s="36">
        <v>44767</v>
      </c>
      <c r="G24" s="616"/>
      <c r="H24" s="610"/>
      <c r="I24" s="36">
        <v>44767</v>
      </c>
      <c r="J24" s="606"/>
    </row>
    <row r="25" spans="1:56" ht="27.5" customHeight="1" x14ac:dyDescent="0.4">
      <c r="A25" s="46"/>
      <c r="B25" s="604"/>
      <c r="C25" s="608"/>
      <c r="D25" s="582" t="s">
        <v>59</v>
      </c>
      <c r="E25" s="595" t="s">
        <v>60</v>
      </c>
      <c r="F25" s="36">
        <v>44798</v>
      </c>
      <c r="G25" s="617"/>
      <c r="H25" s="610"/>
      <c r="I25" s="36">
        <v>44798</v>
      </c>
      <c r="J25" s="606"/>
    </row>
    <row r="26" spans="1:56" ht="93" customHeight="1" x14ac:dyDescent="0.4">
      <c r="A26" s="46"/>
      <c r="B26" s="40" t="s">
        <v>61</v>
      </c>
      <c r="C26" s="608"/>
      <c r="D26" s="583"/>
      <c r="E26" s="596"/>
      <c r="F26" s="36">
        <v>44829</v>
      </c>
      <c r="G26" s="615" t="s">
        <v>242</v>
      </c>
      <c r="H26" s="610"/>
      <c r="I26" s="36">
        <v>44829</v>
      </c>
      <c r="J26" s="41" t="s">
        <v>63</v>
      </c>
    </row>
    <row r="27" spans="1:56" ht="49.25" customHeight="1" x14ac:dyDescent="0.4">
      <c r="A27" s="46"/>
      <c r="B27" s="580" t="s">
        <v>64</v>
      </c>
      <c r="C27" s="619" t="s">
        <v>65</v>
      </c>
      <c r="D27" s="32" t="s">
        <v>66</v>
      </c>
      <c r="E27" s="34" t="s">
        <v>67</v>
      </c>
      <c r="F27" s="36">
        <v>44859</v>
      </c>
      <c r="G27" s="616"/>
      <c r="H27" s="610"/>
      <c r="I27" s="36">
        <v>44859</v>
      </c>
      <c r="J27" s="605" t="s">
        <v>68</v>
      </c>
    </row>
    <row r="28" spans="1:56" ht="49.25" customHeight="1" thickBot="1" x14ac:dyDescent="0.45">
      <c r="A28" s="49"/>
      <c r="B28" s="581"/>
      <c r="C28" s="620"/>
      <c r="D28" s="42" t="s">
        <v>69</v>
      </c>
      <c r="E28" s="43" t="s">
        <v>70</v>
      </c>
      <c r="F28" s="44">
        <v>44920</v>
      </c>
      <c r="G28" s="618"/>
      <c r="H28" s="611"/>
      <c r="I28" s="44">
        <v>44920</v>
      </c>
      <c r="J28" s="607"/>
    </row>
    <row r="29" spans="1:56" s="28" customFormat="1" x14ac:dyDescent="0.35"/>
    <row r="30" spans="1:56" s="28" customFormat="1" x14ac:dyDescent="0.35"/>
    <row r="31" spans="1:56" s="28" customFormat="1" x14ac:dyDescent="0.35"/>
    <row r="32" spans="1:56" s="28" customFormat="1" x14ac:dyDescent="0.35"/>
    <row r="33" s="28" customFormat="1" x14ac:dyDescent="0.35"/>
    <row r="34" s="28" customFormat="1" x14ac:dyDescent="0.35"/>
    <row r="35" s="28" customFormat="1" x14ac:dyDescent="0.35"/>
    <row r="36" s="28" customFormat="1" x14ac:dyDescent="0.35"/>
    <row r="37" s="28" customFormat="1" x14ac:dyDescent="0.35"/>
    <row r="38" s="28" customFormat="1" x14ac:dyDescent="0.35"/>
    <row r="39" s="28" customFormat="1" x14ac:dyDescent="0.35"/>
    <row r="40" s="28" customFormat="1" x14ac:dyDescent="0.35"/>
    <row r="41" s="28" customFormat="1" x14ac:dyDescent="0.35"/>
    <row r="42" s="28" customFormat="1" x14ac:dyDescent="0.35"/>
    <row r="43" s="28" customFormat="1" x14ac:dyDescent="0.35"/>
    <row r="44" s="28" customFormat="1" x14ac:dyDescent="0.35"/>
    <row r="45" s="28" customFormat="1" x14ac:dyDescent="0.35"/>
    <row r="46" s="28" customFormat="1" x14ac:dyDescent="0.35"/>
    <row r="47" s="28" customFormat="1" x14ac:dyDescent="0.35"/>
    <row r="48" s="28" customFormat="1" x14ac:dyDescent="0.35"/>
    <row r="49" s="28" customFormat="1" x14ac:dyDescent="0.35"/>
    <row r="50" s="28" customFormat="1" x14ac:dyDescent="0.35"/>
    <row r="51" s="28" customFormat="1" x14ac:dyDescent="0.35"/>
    <row r="52" s="28" customFormat="1" x14ac:dyDescent="0.35"/>
    <row r="53" s="28" customFormat="1" x14ac:dyDescent="0.35"/>
    <row r="54" s="28" customFormat="1" x14ac:dyDescent="0.35"/>
    <row r="55" s="28" customFormat="1" x14ac:dyDescent="0.35"/>
    <row r="56" s="28" customFormat="1" x14ac:dyDescent="0.35"/>
    <row r="57" s="28" customFormat="1" x14ac:dyDescent="0.35"/>
    <row r="58" s="28" customFormat="1" x14ac:dyDescent="0.35"/>
    <row r="59" s="28" customFormat="1" x14ac:dyDescent="0.35"/>
    <row r="60" s="28" customFormat="1" x14ac:dyDescent="0.35"/>
    <row r="61" s="28" customFormat="1" x14ac:dyDescent="0.35"/>
    <row r="62" s="28" customFormat="1" x14ac:dyDescent="0.35"/>
    <row r="63" s="28" customFormat="1" x14ac:dyDescent="0.35"/>
    <row r="64" s="28" customFormat="1" x14ac:dyDescent="0.35"/>
    <row r="65" s="28" customFormat="1" x14ac:dyDescent="0.35"/>
    <row r="66" s="28" customFormat="1" x14ac:dyDescent="0.35"/>
    <row r="67" s="28" customFormat="1" x14ac:dyDescent="0.35"/>
    <row r="68" s="28" customFormat="1" x14ac:dyDescent="0.35"/>
    <row r="69" s="28" customFormat="1" x14ac:dyDescent="0.35"/>
    <row r="70" s="28" customFormat="1" x14ac:dyDescent="0.35"/>
    <row r="71" s="28" customFormat="1" x14ac:dyDescent="0.35"/>
    <row r="72" s="28" customFormat="1" x14ac:dyDescent="0.35"/>
    <row r="73" s="28" customFormat="1" x14ac:dyDescent="0.35"/>
    <row r="74" s="28" customFormat="1" x14ac:dyDescent="0.35"/>
    <row r="75" s="28" customFormat="1" x14ac:dyDescent="0.35"/>
    <row r="76" s="28" customFormat="1" x14ac:dyDescent="0.35"/>
    <row r="77" s="28" customFormat="1" x14ac:dyDescent="0.35"/>
    <row r="78" s="28" customFormat="1" x14ac:dyDescent="0.35"/>
    <row r="79" s="28" customFormat="1" x14ac:dyDescent="0.35"/>
    <row r="80" s="28" customFormat="1" x14ac:dyDescent="0.35"/>
    <row r="81" s="28" customFormat="1" x14ac:dyDescent="0.35"/>
    <row r="82" s="28" customFormat="1" x14ac:dyDescent="0.35"/>
    <row r="83" s="28" customFormat="1" x14ac:dyDescent="0.35"/>
    <row r="84" s="28" customFormat="1" x14ac:dyDescent="0.35"/>
    <row r="85" s="28" customFormat="1" x14ac:dyDescent="0.35"/>
    <row r="86" s="28" customFormat="1" x14ac:dyDescent="0.35"/>
    <row r="87" s="28" customFormat="1" x14ac:dyDescent="0.35"/>
    <row r="88" s="28" customFormat="1" x14ac:dyDescent="0.35"/>
    <row r="89" s="28" customFormat="1" x14ac:dyDescent="0.35"/>
    <row r="90" s="28" customFormat="1" x14ac:dyDescent="0.35"/>
    <row r="91" s="28" customFormat="1" x14ac:dyDescent="0.35"/>
    <row r="92" s="28" customFormat="1" x14ac:dyDescent="0.35"/>
    <row r="93" s="28" customFormat="1" x14ac:dyDescent="0.35"/>
    <row r="94" s="28" customFormat="1" x14ac:dyDescent="0.35"/>
    <row r="95" s="28" customFormat="1" x14ac:dyDescent="0.35"/>
    <row r="96" s="28" customFormat="1" x14ac:dyDescent="0.35"/>
    <row r="97" s="28" customFormat="1" x14ac:dyDescent="0.35"/>
    <row r="98" s="28" customFormat="1" x14ac:dyDescent="0.35"/>
    <row r="99" s="28" customFormat="1" x14ac:dyDescent="0.35"/>
    <row r="100" s="28" customFormat="1" x14ac:dyDescent="0.35"/>
    <row r="101" s="28" customFormat="1" x14ac:dyDescent="0.35"/>
    <row r="102" s="28" customFormat="1" x14ac:dyDescent="0.35"/>
    <row r="103" s="28" customFormat="1" x14ac:dyDescent="0.35"/>
    <row r="104" s="28" customFormat="1" x14ac:dyDescent="0.35"/>
    <row r="105" s="28" customFormat="1" x14ac:dyDescent="0.35"/>
    <row r="106" s="28" customFormat="1" x14ac:dyDescent="0.35"/>
    <row r="107" s="28" customFormat="1" x14ac:dyDescent="0.35"/>
    <row r="108" s="28" customFormat="1" x14ac:dyDescent="0.35"/>
    <row r="109" s="28" customFormat="1" x14ac:dyDescent="0.35"/>
    <row r="110" s="28" customFormat="1" x14ac:dyDescent="0.35"/>
    <row r="111" s="28" customFormat="1" x14ac:dyDescent="0.35"/>
    <row r="112" s="28" customFormat="1" x14ac:dyDescent="0.35"/>
    <row r="113" s="28" customFormat="1" x14ac:dyDescent="0.35"/>
    <row r="114" s="28" customFormat="1" x14ac:dyDescent="0.35"/>
    <row r="115" s="28" customFormat="1" x14ac:dyDescent="0.35"/>
    <row r="116" s="28" customFormat="1" x14ac:dyDescent="0.35"/>
    <row r="117" s="28" customFormat="1" x14ac:dyDescent="0.35"/>
    <row r="118" s="28" customFormat="1" x14ac:dyDescent="0.35"/>
    <row r="119" s="28" customFormat="1" x14ac:dyDescent="0.35"/>
    <row r="120" s="28" customFormat="1" x14ac:dyDescent="0.35"/>
    <row r="121" s="28" customFormat="1" x14ac:dyDescent="0.35"/>
    <row r="122" s="28" customFormat="1" x14ac:dyDescent="0.35"/>
    <row r="123" s="28" customFormat="1" x14ac:dyDescent="0.35"/>
    <row r="124" s="28" customFormat="1" x14ac:dyDescent="0.35"/>
    <row r="125" s="28" customFormat="1" x14ac:dyDescent="0.35"/>
    <row r="126" s="28" customFormat="1" x14ac:dyDescent="0.35"/>
    <row r="127" s="28" customFormat="1" x14ac:dyDescent="0.35"/>
    <row r="128" s="28" customFormat="1" x14ac:dyDescent="0.35"/>
    <row r="129" s="28" customFormat="1" x14ac:dyDescent="0.35"/>
    <row r="130" s="28" customFormat="1" x14ac:dyDescent="0.35"/>
    <row r="131" s="28" customFormat="1" x14ac:dyDescent="0.35"/>
    <row r="132" s="28" customFormat="1" x14ac:dyDescent="0.35"/>
    <row r="133" s="28" customFormat="1" x14ac:dyDescent="0.35"/>
    <row r="134" s="28" customFormat="1" x14ac:dyDescent="0.35"/>
    <row r="135" s="28" customFormat="1" x14ac:dyDescent="0.35"/>
    <row r="136" s="28" customFormat="1" x14ac:dyDescent="0.35"/>
    <row r="137" s="28" customFormat="1" x14ac:dyDescent="0.35"/>
    <row r="138" s="28" customFormat="1" x14ac:dyDescent="0.35"/>
    <row r="139" s="28" customFormat="1" x14ac:dyDescent="0.35"/>
    <row r="140" s="28" customFormat="1" x14ac:dyDescent="0.35"/>
    <row r="141" s="28" customFormat="1" x14ac:dyDescent="0.35"/>
    <row r="142" s="28" customFormat="1" x14ac:dyDescent="0.35"/>
    <row r="143" s="28" customFormat="1" x14ac:dyDescent="0.35"/>
    <row r="144" s="28" customFormat="1" x14ac:dyDescent="0.35"/>
    <row r="145" s="28" customFormat="1" x14ac:dyDescent="0.35"/>
    <row r="146" s="28" customFormat="1" x14ac:dyDescent="0.35"/>
    <row r="147" s="28" customFormat="1" x14ac:dyDescent="0.35"/>
    <row r="148" s="28" customFormat="1" x14ac:dyDescent="0.35"/>
    <row r="149" s="28" customFormat="1" x14ac:dyDescent="0.35"/>
    <row r="150" s="28" customFormat="1" x14ac:dyDescent="0.35"/>
    <row r="151" s="28" customFormat="1" x14ac:dyDescent="0.35"/>
    <row r="152" s="28" customFormat="1" x14ac:dyDescent="0.35"/>
    <row r="153" s="28" customFormat="1" x14ac:dyDescent="0.35"/>
    <row r="154" s="28" customFormat="1" x14ac:dyDescent="0.35"/>
    <row r="155" s="28" customFormat="1" x14ac:dyDescent="0.35"/>
    <row r="156" s="28" customFormat="1" x14ac:dyDescent="0.35"/>
    <row r="157" s="28" customFormat="1" x14ac:dyDescent="0.35"/>
    <row r="158" s="28" customFormat="1" x14ac:dyDescent="0.35"/>
    <row r="159" s="28" customFormat="1" x14ac:dyDescent="0.35"/>
    <row r="160" s="28" customFormat="1" x14ac:dyDescent="0.35"/>
    <row r="161" s="28" customFormat="1" x14ac:dyDescent="0.35"/>
    <row r="162" s="28" customFormat="1" x14ac:dyDescent="0.35"/>
    <row r="163" s="28" customFormat="1" x14ac:dyDescent="0.35"/>
    <row r="164" s="28" customFormat="1" x14ac:dyDescent="0.35"/>
    <row r="165" s="28" customFormat="1" x14ac:dyDescent="0.35"/>
    <row r="166" s="28" customFormat="1" x14ac:dyDescent="0.35"/>
    <row r="167" s="28" customFormat="1" x14ac:dyDescent="0.35"/>
    <row r="168" s="28" customFormat="1" x14ac:dyDescent="0.35"/>
    <row r="169" s="28" customFormat="1" x14ac:dyDescent="0.35"/>
    <row r="170" s="28" customFormat="1" x14ac:dyDescent="0.35"/>
    <row r="171" s="28" customFormat="1" x14ac:dyDescent="0.35"/>
    <row r="172" s="28" customFormat="1" x14ac:dyDescent="0.35"/>
    <row r="173" s="28" customFormat="1" x14ac:dyDescent="0.35"/>
    <row r="174" s="28" customFormat="1" x14ac:dyDescent="0.35"/>
    <row r="175" s="28" customFormat="1" x14ac:dyDescent="0.35"/>
    <row r="176" s="28" customFormat="1" x14ac:dyDescent="0.35"/>
    <row r="177" s="28" customFormat="1" x14ac:dyDescent="0.35"/>
    <row r="178" s="28" customFormat="1" x14ac:dyDescent="0.35"/>
    <row r="179" s="28" customFormat="1" x14ac:dyDescent="0.35"/>
    <row r="180" s="28" customFormat="1" x14ac:dyDescent="0.35"/>
    <row r="181" s="28" customFormat="1" x14ac:dyDescent="0.35"/>
    <row r="182" s="28" customFormat="1" x14ac:dyDescent="0.35"/>
    <row r="183" s="28" customFormat="1" x14ac:dyDescent="0.35"/>
    <row r="184" s="28" customFormat="1" x14ac:dyDescent="0.35"/>
    <row r="185" s="28" customFormat="1" x14ac:dyDescent="0.35"/>
    <row r="186" s="28" customFormat="1" x14ac:dyDescent="0.35"/>
    <row r="187" s="28" customFormat="1" x14ac:dyDescent="0.35"/>
    <row r="188" s="28" customFormat="1" x14ac:dyDescent="0.35"/>
    <row r="189" s="28" customFormat="1" x14ac:dyDescent="0.35"/>
    <row r="190" s="28" customFormat="1" x14ac:dyDescent="0.35"/>
    <row r="191" s="28" customFormat="1" x14ac:dyDescent="0.35"/>
    <row r="192" s="28" customFormat="1" x14ac:dyDescent="0.35"/>
    <row r="193" s="28" customFormat="1" x14ac:dyDescent="0.35"/>
    <row r="194" s="28" customFormat="1" x14ac:dyDescent="0.35"/>
    <row r="195" s="28" customFormat="1" x14ac:dyDescent="0.35"/>
    <row r="196" s="28" customFormat="1" x14ac:dyDescent="0.35"/>
    <row r="197" s="28" customFormat="1" x14ac:dyDescent="0.35"/>
    <row r="198" s="28" customFormat="1" x14ac:dyDescent="0.35"/>
    <row r="199" s="28" customFormat="1" x14ac:dyDescent="0.35"/>
    <row r="200" s="28" customFormat="1" x14ac:dyDescent="0.35"/>
    <row r="201" s="28" customFormat="1" x14ac:dyDescent="0.35"/>
    <row r="202" s="28" customFormat="1" x14ac:dyDescent="0.35"/>
    <row r="203" s="28" customFormat="1" x14ac:dyDescent="0.35"/>
    <row r="204" s="28" customFormat="1" x14ac:dyDescent="0.35"/>
    <row r="205" s="28" customFormat="1" x14ac:dyDescent="0.35"/>
    <row r="206" s="28" customFormat="1" x14ac:dyDescent="0.35"/>
    <row r="207" s="28" customFormat="1" x14ac:dyDescent="0.35"/>
    <row r="208" s="28" customFormat="1" x14ac:dyDescent="0.35"/>
    <row r="209" s="28" customFormat="1" x14ac:dyDescent="0.35"/>
    <row r="210" s="28" customFormat="1" x14ac:dyDescent="0.35"/>
    <row r="211" s="28" customFormat="1" x14ac:dyDescent="0.35"/>
    <row r="212" s="28" customFormat="1" x14ac:dyDescent="0.35"/>
    <row r="213" s="28" customFormat="1" x14ac:dyDescent="0.35"/>
    <row r="214" s="28" customFormat="1" x14ac:dyDescent="0.35"/>
    <row r="215" s="28" customFormat="1" x14ac:dyDescent="0.35"/>
    <row r="216" s="28" customFormat="1" x14ac:dyDescent="0.35"/>
    <row r="217" s="28" customFormat="1" x14ac:dyDescent="0.35"/>
    <row r="218" s="28" customFormat="1" x14ac:dyDescent="0.35"/>
    <row r="219" s="28" customFormat="1" x14ac:dyDescent="0.35"/>
    <row r="220" s="28" customFormat="1" x14ac:dyDescent="0.35"/>
    <row r="221" s="28" customFormat="1" x14ac:dyDescent="0.35"/>
    <row r="222" s="28" customFormat="1" x14ac:dyDescent="0.35"/>
    <row r="223" s="28" customFormat="1" x14ac:dyDescent="0.35"/>
    <row r="224" s="28" customFormat="1" x14ac:dyDescent="0.35"/>
    <row r="225" s="28" customFormat="1" x14ac:dyDescent="0.35"/>
    <row r="226" s="28" customFormat="1" x14ac:dyDescent="0.35"/>
    <row r="227" s="28" customFormat="1" x14ac:dyDescent="0.35"/>
    <row r="228" s="28" customFormat="1" x14ac:dyDescent="0.35"/>
    <row r="229" s="28" customFormat="1" x14ac:dyDescent="0.35"/>
    <row r="230" s="28" customFormat="1" x14ac:dyDescent="0.35"/>
    <row r="231" s="28" customFormat="1" x14ac:dyDescent="0.35"/>
    <row r="232" s="28" customFormat="1" x14ac:dyDescent="0.35"/>
    <row r="233" s="28" customFormat="1" x14ac:dyDescent="0.35"/>
    <row r="234" s="28" customFormat="1" x14ac:dyDescent="0.35"/>
    <row r="235" s="28" customFormat="1" x14ac:dyDescent="0.35"/>
    <row r="236" s="28" customFormat="1" x14ac:dyDescent="0.35"/>
    <row r="237" s="28" customFormat="1" x14ac:dyDescent="0.35"/>
    <row r="238" s="28" customFormat="1" x14ac:dyDescent="0.35"/>
    <row r="239" s="28" customFormat="1" x14ac:dyDescent="0.35"/>
    <row r="240" s="28" customFormat="1" x14ac:dyDescent="0.35"/>
    <row r="241" s="28" customFormat="1" x14ac:dyDescent="0.35"/>
    <row r="242" s="28" customFormat="1" x14ac:dyDescent="0.35"/>
    <row r="243" s="28" customFormat="1" x14ac:dyDescent="0.35"/>
    <row r="244" s="28" customFormat="1" x14ac:dyDescent="0.35"/>
    <row r="245" s="28" customFormat="1" x14ac:dyDescent="0.35"/>
    <row r="246" s="28" customFormat="1" x14ac:dyDescent="0.35"/>
    <row r="247" s="28" customFormat="1" x14ac:dyDescent="0.35"/>
    <row r="248" s="28" customFormat="1" x14ac:dyDescent="0.35"/>
    <row r="249" s="28" customFormat="1" x14ac:dyDescent="0.35"/>
    <row r="250" s="28" customFormat="1" x14ac:dyDescent="0.35"/>
    <row r="251" s="28" customFormat="1" x14ac:dyDescent="0.35"/>
    <row r="252" s="28" customFormat="1" x14ac:dyDescent="0.35"/>
    <row r="253" s="28" customFormat="1" x14ac:dyDescent="0.35"/>
    <row r="254" s="28" customFormat="1" x14ac:dyDescent="0.35"/>
    <row r="255" s="28" customFormat="1" x14ac:dyDescent="0.35"/>
    <row r="256" s="28" customFormat="1" x14ac:dyDescent="0.35"/>
    <row r="257" s="28" customFormat="1" x14ac:dyDescent="0.35"/>
    <row r="258" s="28" customFormat="1" x14ac:dyDescent="0.35"/>
    <row r="259" s="28" customFormat="1" x14ac:dyDescent="0.35"/>
    <row r="260" s="28" customFormat="1" x14ac:dyDescent="0.35"/>
    <row r="261" s="28" customFormat="1" x14ac:dyDescent="0.35"/>
    <row r="262" s="28" customFormat="1" x14ac:dyDescent="0.35"/>
    <row r="263" s="28" customFormat="1" x14ac:dyDescent="0.35"/>
    <row r="264" s="28" customFormat="1" x14ac:dyDescent="0.35"/>
    <row r="265" s="28" customFormat="1" x14ac:dyDescent="0.35"/>
    <row r="266" s="28" customFormat="1" x14ac:dyDescent="0.35"/>
    <row r="267" s="28" customFormat="1" x14ac:dyDescent="0.35"/>
    <row r="268" s="28" customFormat="1" x14ac:dyDescent="0.35"/>
    <row r="269" s="28" customFormat="1" x14ac:dyDescent="0.35"/>
    <row r="270" s="28" customFormat="1" x14ac:dyDescent="0.35"/>
    <row r="271" s="28" customFormat="1" x14ac:dyDescent="0.35"/>
    <row r="272" s="28" customFormat="1" x14ac:dyDescent="0.35"/>
    <row r="273" s="28" customFormat="1" x14ac:dyDescent="0.35"/>
    <row r="274" s="28" customFormat="1" x14ac:dyDescent="0.35"/>
    <row r="275" s="28" customFormat="1" x14ac:dyDescent="0.35"/>
    <row r="276" s="28" customFormat="1" x14ac:dyDescent="0.35"/>
    <row r="277" s="28" customFormat="1" x14ac:dyDescent="0.35"/>
    <row r="278" s="28" customFormat="1" x14ac:dyDescent="0.35"/>
    <row r="279" s="28" customFormat="1" x14ac:dyDescent="0.35"/>
    <row r="280" s="28" customFormat="1" x14ac:dyDescent="0.35"/>
    <row r="281" s="28" customFormat="1" x14ac:dyDescent="0.35"/>
    <row r="282" s="28" customFormat="1" x14ac:dyDescent="0.35"/>
    <row r="283" s="28" customFormat="1" x14ac:dyDescent="0.35"/>
    <row r="284" s="28" customFormat="1" x14ac:dyDescent="0.35"/>
    <row r="285" s="28" customFormat="1" x14ac:dyDescent="0.35"/>
    <row r="286" s="28" customFormat="1" x14ac:dyDescent="0.35"/>
    <row r="287" s="28" customFormat="1" x14ac:dyDescent="0.35"/>
    <row r="288" s="28" customFormat="1" x14ac:dyDescent="0.35"/>
    <row r="289" s="28" customFormat="1" x14ac:dyDescent="0.35"/>
    <row r="290" s="28" customFormat="1" x14ac:dyDescent="0.35"/>
    <row r="291" s="28" customFormat="1" x14ac:dyDescent="0.35"/>
    <row r="292" s="28" customFormat="1" x14ac:dyDescent="0.35"/>
    <row r="293" s="28" customFormat="1" x14ac:dyDescent="0.35"/>
    <row r="294" s="28" customFormat="1" x14ac:dyDescent="0.35"/>
    <row r="295" s="28" customFormat="1" x14ac:dyDescent="0.35"/>
    <row r="296" s="28" customFormat="1" x14ac:dyDescent="0.35"/>
    <row r="297" s="28" customFormat="1" x14ac:dyDescent="0.35"/>
    <row r="298" s="28" customFormat="1" x14ac:dyDescent="0.35"/>
    <row r="299" s="28" customFormat="1" x14ac:dyDescent="0.35"/>
    <row r="300" s="28" customFormat="1" x14ac:dyDescent="0.35"/>
    <row r="301" s="28" customFormat="1" x14ac:dyDescent="0.35"/>
    <row r="302" s="28" customFormat="1" x14ac:dyDescent="0.35"/>
    <row r="303" s="28" customFormat="1" x14ac:dyDescent="0.35"/>
    <row r="304" s="28" customFormat="1" x14ac:dyDescent="0.35"/>
    <row r="305" s="28" customFormat="1" x14ac:dyDescent="0.35"/>
    <row r="306" s="28" customFormat="1" x14ac:dyDescent="0.35"/>
    <row r="307" s="28" customFormat="1" x14ac:dyDescent="0.35"/>
    <row r="308" s="28" customFormat="1" x14ac:dyDescent="0.35"/>
    <row r="309" s="28" customFormat="1" x14ac:dyDescent="0.35"/>
    <row r="310" s="28" customFormat="1" x14ac:dyDescent="0.35"/>
    <row r="311" s="28" customFormat="1" x14ac:dyDescent="0.35"/>
    <row r="312" s="28" customFormat="1" x14ac:dyDescent="0.35"/>
    <row r="313" s="28" customFormat="1" x14ac:dyDescent="0.35"/>
    <row r="314" s="28" customFormat="1" x14ac:dyDescent="0.35"/>
    <row r="315" s="28" customFormat="1" x14ac:dyDescent="0.35"/>
    <row r="316" s="28" customFormat="1" x14ac:dyDescent="0.35"/>
    <row r="317" s="28" customFormat="1" x14ac:dyDescent="0.35"/>
    <row r="318" s="28" customFormat="1" x14ac:dyDescent="0.35"/>
    <row r="319" s="28" customFormat="1" x14ac:dyDescent="0.35"/>
    <row r="320" s="28" customFormat="1" x14ac:dyDescent="0.35"/>
    <row r="321" s="28" customFormat="1" x14ac:dyDescent="0.35"/>
    <row r="322" s="28" customFormat="1" x14ac:dyDescent="0.35"/>
    <row r="323" s="28" customFormat="1" x14ac:dyDescent="0.35"/>
    <row r="324" s="28" customFormat="1" x14ac:dyDescent="0.35"/>
    <row r="325" s="28" customFormat="1" x14ac:dyDescent="0.35"/>
    <row r="326" s="28" customFormat="1" x14ac:dyDescent="0.35"/>
    <row r="327" s="28" customFormat="1" x14ac:dyDescent="0.35"/>
    <row r="328" s="28" customFormat="1" x14ac:dyDescent="0.35"/>
    <row r="329" s="28" customFormat="1" x14ac:dyDescent="0.35"/>
    <row r="330" s="28" customFormat="1" x14ac:dyDescent="0.35"/>
    <row r="331" s="28" customFormat="1" x14ac:dyDescent="0.35"/>
    <row r="332" s="28" customFormat="1" x14ac:dyDescent="0.35"/>
    <row r="333" s="28" customFormat="1" x14ac:dyDescent="0.35"/>
    <row r="334" s="28" customFormat="1" x14ac:dyDescent="0.35"/>
    <row r="335" s="28" customFormat="1" x14ac:dyDescent="0.35"/>
    <row r="336" s="28" customFormat="1" x14ac:dyDescent="0.35"/>
    <row r="337" s="28" customFormat="1" x14ac:dyDescent="0.35"/>
    <row r="338" s="28" customFormat="1" x14ac:dyDescent="0.35"/>
    <row r="339" s="28" customFormat="1" x14ac:dyDescent="0.35"/>
    <row r="340" s="28" customFormat="1" x14ac:dyDescent="0.35"/>
    <row r="341" s="28" customFormat="1" x14ac:dyDescent="0.35"/>
    <row r="342" s="28" customFormat="1" x14ac:dyDescent="0.35"/>
    <row r="343" s="28" customFormat="1" x14ac:dyDescent="0.35"/>
    <row r="344" s="28" customFormat="1" x14ac:dyDescent="0.35"/>
    <row r="345" s="28" customFormat="1" x14ac:dyDescent="0.35"/>
    <row r="346" s="28" customFormat="1" x14ac:dyDescent="0.35"/>
    <row r="347" s="28" customFormat="1" x14ac:dyDescent="0.35"/>
    <row r="348" s="28" customFormat="1" x14ac:dyDescent="0.35"/>
    <row r="349" s="28" customFormat="1" x14ac:dyDescent="0.35"/>
    <row r="350" s="28" customFormat="1" x14ac:dyDescent="0.35"/>
    <row r="351" s="28" customFormat="1" x14ac:dyDescent="0.35"/>
    <row r="352" s="28" customFormat="1" x14ac:dyDescent="0.35"/>
    <row r="353" s="28" customFormat="1" x14ac:dyDescent="0.35"/>
    <row r="354" s="28" customFormat="1" x14ac:dyDescent="0.35"/>
    <row r="355" s="28" customFormat="1" x14ac:dyDescent="0.35"/>
    <row r="356" s="28" customFormat="1" x14ac:dyDescent="0.35"/>
    <row r="357" s="28" customFormat="1" x14ac:dyDescent="0.35"/>
    <row r="358" s="28" customFormat="1" x14ac:dyDescent="0.35"/>
    <row r="359" s="28" customFormat="1" x14ac:dyDescent="0.35"/>
    <row r="360" s="28" customFormat="1" x14ac:dyDescent="0.35"/>
    <row r="361" s="28" customFormat="1" x14ac:dyDescent="0.35"/>
    <row r="362" s="28" customFormat="1" x14ac:dyDescent="0.35"/>
    <row r="363" s="28" customFormat="1" x14ac:dyDescent="0.35"/>
    <row r="364" s="28" customFormat="1" x14ac:dyDescent="0.35"/>
    <row r="365" s="28" customFormat="1" x14ac:dyDescent="0.35"/>
    <row r="366" s="28" customFormat="1" x14ac:dyDescent="0.35"/>
    <row r="367" s="28" customFormat="1" x14ac:dyDescent="0.35"/>
    <row r="368" s="28" customFormat="1" x14ac:dyDescent="0.35"/>
    <row r="369" s="28" customFormat="1" x14ac:dyDescent="0.35"/>
    <row r="370" s="28" customFormat="1" x14ac:dyDescent="0.35"/>
    <row r="371" s="28" customFormat="1" x14ac:dyDescent="0.35"/>
    <row r="372" s="28" customFormat="1" x14ac:dyDescent="0.35"/>
    <row r="373" s="28" customFormat="1" x14ac:dyDescent="0.35"/>
    <row r="374" s="28" customFormat="1" x14ac:dyDescent="0.35"/>
    <row r="375" s="28" customFormat="1" x14ac:dyDescent="0.35"/>
    <row r="376" s="28" customFormat="1" x14ac:dyDescent="0.35"/>
    <row r="377" s="28" customFormat="1" x14ac:dyDescent="0.35"/>
    <row r="378" s="28" customFormat="1" x14ac:dyDescent="0.35"/>
    <row r="379" s="28" customFormat="1" x14ac:dyDescent="0.35"/>
    <row r="380" s="28" customFormat="1" x14ac:dyDescent="0.35"/>
    <row r="381" s="28" customFormat="1" x14ac:dyDescent="0.35"/>
    <row r="382" s="28" customFormat="1" x14ac:dyDescent="0.35"/>
    <row r="383" s="28" customFormat="1" x14ac:dyDescent="0.35"/>
    <row r="384" s="28" customFormat="1" x14ac:dyDescent="0.35"/>
    <row r="385" s="28" customFormat="1" x14ac:dyDescent="0.35"/>
    <row r="386" s="28" customFormat="1" x14ac:dyDescent="0.35"/>
    <row r="387" s="28" customFormat="1" x14ac:dyDescent="0.35"/>
    <row r="388" s="28" customFormat="1" x14ac:dyDescent="0.35"/>
    <row r="389" s="28" customFormat="1" x14ac:dyDescent="0.35"/>
    <row r="390" s="28" customFormat="1" x14ac:dyDescent="0.35"/>
    <row r="391" s="28" customFormat="1" x14ac:dyDescent="0.35"/>
    <row r="392" s="28" customFormat="1" x14ac:dyDescent="0.35"/>
    <row r="393" s="28" customFormat="1" x14ac:dyDescent="0.35"/>
    <row r="394" s="28" customFormat="1" x14ac:dyDescent="0.35"/>
    <row r="395" s="28" customFormat="1" x14ac:dyDescent="0.35"/>
    <row r="396" s="28" customFormat="1" x14ac:dyDescent="0.35"/>
    <row r="397" s="28" customFormat="1" x14ac:dyDescent="0.35"/>
    <row r="398" s="28" customFormat="1" x14ac:dyDescent="0.35"/>
    <row r="399" s="28" customFormat="1" x14ac:dyDescent="0.35"/>
    <row r="400" s="28" customFormat="1" x14ac:dyDescent="0.35"/>
    <row r="401" s="28" customFormat="1" x14ac:dyDescent="0.35"/>
    <row r="402" s="28" customFormat="1" x14ac:dyDescent="0.35"/>
    <row r="403" s="28" customFormat="1" x14ac:dyDescent="0.35"/>
    <row r="404" s="28" customFormat="1" x14ac:dyDescent="0.35"/>
    <row r="405" s="28" customFormat="1" x14ac:dyDescent="0.35"/>
    <row r="406" s="28" customFormat="1" x14ac:dyDescent="0.35"/>
    <row r="407" s="28" customFormat="1" x14ac:dyDescent="0.35"/>
    <row r="408" s="28" customFormat="1" x14ac:dyDescent="0.35"/>
    <row r="409" s="28" customFormat="1" x14ac:dyDescent="0.35"/>
    <row r="410" s="28" customFormat="1" x14ac:dyDescent="0.35"/>
    <row r="411" s="28" customFormat="1" x14ac:dyDescent="0.35"/>
    <row r="412" s="28" customFormat="1" x14ac:dyDescent="0.35"/>
    <row r="413" s="28" customFormat="1" x14ac:dyDescent="0.35"/>
    <row r="414" s="28" customFormat="1" x14ac:dyDescent="0.35"/>
    <row r="415" s="28" customFormat="1" x14ac:dyDescent="0.35"/>
    <row r="416" s="28" customFormat="1" x14ac:dyDescent="0.35"/>
    <row r="417" s="28" customFormat="1" x14ac:dyDescent="0.35"/>
    <row r="418" s="28" customFormat="1" x14ac:dyDescent="0.35"/>
    <row r="419" s="28" customFormat="1" x14ac:dyDescent="0.35"/>
    <row r="420" s="28" customFormat="1" x14ac:dyDescent="0.35"/>
    <row r="421" s="28" customFormat="1" x14ac:dyDescent="0.35"/>
    <row r="422" s="28" customFormat="1" x14ac:dyDescent="0.35"/>
    <row r="423" s="28" customFormat="1" x14ac:dyDescent="0.35"/>
    <row r="424" s="28" customFormat="1" x14ac:dyDescent="0.35"/>
    <row r="425" s="28" customFormat="1" x14ac:dyDescent="0.35"/>
    <row r="426" s="28" customFormat="1" x14ac:dyDescent="0.35"/>
    <row r="427" s="28" customFormat="1" x14ac:dyDescent="0.35"/>
    <row r="428" s="28" customFormat="1" x14ac:dyDescent="0.35"/>
    <row r="429" s="28" customFormat="1" x14ac:dyDescent="0.35"/>
    <row r="430" s="28" customFormat="1" x14ac:dyDescent="0.35"/>
    <row r="431" s="28" customFormat="1" x14ac:dyDescent="0.35"/>
    <row r="432" s="28" customFormat="1" x14ac:dyDescent="0.35"/>
    <row r="433" s="28" customFormat="1" x14ac:dyDescent="0.35"/>
    <row r="434" s="28" customFormat="1" x14ac:dyDescent="0.35"/>
    <row r="435" s="28" customFormat="1" x14ac:dyDescent="0.35"/>
    <row r="436" s="28" customFormat="1" x14ac:dyDescent="0.35"/>
    <row r="437" s="28" customFormat="1" x14ac:dyDescent="0.35"/>
    <row r="438" s="28" customFormat="1" x14ac:dyDescent="0.35"/>
    <row r="439" s="28" customFormat="1" x14ac:dyDescent="0.35"/>
    <row r="440" s="28" customFormat="1" x14ac:dyDescent="0.35"/>
    <row r="441" s="28" customFormat="1" x14ac:dyDescent="0.35"/>
    <row r="442" s="28" customFormat="1" x14ac:dyDescent="0.35"/>
    <row r="443" s="28" customFormat="1" x14ac:dyDescent="0.35"/>
    <row r="444" s="28" customFormat="1" x14ac:dyDescent="0.35"/>
    <row r="445" s="28" customFormat="1" x14ac:dyDescent="0.35"/>
    <row r="446" s="28" customFormat="1" x14ac:dyDescent="0.35"/>
    <row r="447" s="28" customFormat="1" x14ac:dyDescent="0.35"/>
    <row r="448" s="28" customFormat="1" x14ac:dyDescent="0.35"/>
    <row r="449" s="28" customFormat="1" x14ac:dyDescent="0.35"/>
    <row r="450" s="28" customFormat="1" x14ac:dyDescent="0.35"/>
    <row r="451" s="28" customFormat="1" x14ac:dyDescent="0.35"/>
    <row r="452" s="28" customFormat="1" x14ac:dyDescent="0.35"/>
    <row r="453" s="28" customFormat="1" x14ac:dyDescent="0.35"/>
    <row r="454" s="28" customFormat="1" x14ac:dyDescent="0.35"/>
    <row r="455" s="28" customFormat="1" x14ac:dyDescent="0.35"/>
    <row r="456" s="28" customFormat="1" x14ac:dyDescent="0.35"/>
    <row r="457" s="28" customFormat="1" x14ac:dyDescent="0.35"/>
    <row r="458" s="28" customFormat="1" x14ac:dyDescent="0.35"/>
    <row r="459" s="28" customFormat="1" x14ac:dyDescent="0.35"/>
    <row r="460" s="28" customFormat="1" x14ac:dyDescent="0.35"/>
    <row r="461" s="28" customFormat="1" x14ac:dyDescent="0.35"/>
    <row r="462" s="28" customFormat="1" x14ac:dyDescent="0.35"/>
    <row r="463" s="28" customFormat="1" x14ac:dyDescent="0.35"/>
    <row r="464" s="28" customFormat="1" x14ac:dyDescent="0.35"/>
    <row r="465" s="28" customFormat="1" x14ac:dyDescent="0.35"/>
    <row r="466" s="28" customFormat="1" x14ac:dyDescent="0.35"/>
    <row r="467" s="28" customFormat="1" x14ac:dyDescent="0.35"/>
    <row r="468" s="28" customFormat="1" x14ac:dyDescent="0.35"/>
    <row r="469" s="28" customFormat="1" x14ac:dyDescent="0.35"/>
    <row r="470" s="28" customFormat="1" x14ac:dyDescent="0.35"/>
    <row r="471" s="28" customFormat="1" x14ac:dyDescent="0.35"/>
    <row r="472" s="28" customFormat="1" x14ac:dyDescent="0.35"/>
    <row r="473" s="28" customFormat="1" x14ac:dyDescent="0.35"/>
    <row r="474" s="28" customFormat="1" x14ac:dyDescent="0.35"/>
    <row r="475" s="28" customFormat="1" x14ac:dyDescent="0.35"/>
    <row r="476" s="28" customFormat="1" x14ac:dyDescent="0.35"/>
    <row r="477" s="28" customFormat="1" x14ac:dyDescent="0.35"/>
  </sheetData>
  <mergeCells count="22">
    <mergeCell ref="G7:G21"/>
    <mergeCell ref="G22:G25"/>
    <mergeCell ref="G26:G28"/>
    <mergeCell ref="C27:C28"/>
    <mergeCell ref="E12:E14"/>
    <mergeCell ref="E15:E16"/>
    <mergeCell ref="B27:B28"/>
    <mergeCell ref="D25:D26"/>
    <mergeCell ref="B1:J5"/>
    <mergeCell ref="J7:J21"/>
    <mergeCell ref="E25:E26"/>
    <mergeCell ref="C17:C21"/>
    <mergeCell ref="B7:B21"/>
    <mergeCell ref="E8:E11"/>
    <mergeCell ref="E17:E19"/>
    <mergeCell ref="C12:C16"/>
    <mergeCell ref="C7:C11"/>
    <mergeCell ref="B22:B25"/>
    <mergeCell ref="J22:J25"/>
    <mergeCell ref="J27:J28"/>
    <mergeCell ref="C22:C26"/>
    <mergeCell ref="H7:H28"/>
  </mergeCells>
  <phoneticPr fontId="11" type="noConversion"/>
  <hyperlinks>
    <hyperlink ref="J7:J21" location="'$Preoperativa'!A1" display="$Preoperativa'!A1" xr:uid="{00000000-0004-0000-0200-000000000000}"/>
    <hyperlink ref="K1" location="Léame!A1" display="Regresar instructivo" xr:uid="{00000000-0004-0000-0200-000001000000}"/>
    <hyperlink ref="H7:H28" location="Responsables!A1" display="Responsables!A1" xr:uid="{00000000-0004-0000-0200-000002000000}"/>
    <hyperlink ref="J22:J25" location="'$Operativo'!A1" display="'$Operativo'!A1" xr:uid="{00000000-0004-0000-0200-000003000000}"/>
    <hyperlink ref="J26" location="'$Mantenimiento'!A1" display="'$Mantenimiento'!A1" xr:uid="{00000000-0004-0000-0200-000004000000}"/>
    <hyperlink ref="J27:J28" location="'$S&amp;E'!A1" display="'$S&amp;E'!A1" xr:uid="{00000000-0004-0000-0200-000005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J1:M8"/>
  <sheetViews>
    <sheetView zoomScale="70" zoomScaleNormal="70" zoomScaleSheetLayoutView="50" workbookViewId="0">
      <selection activeCell="J2" sqref="J2:K2"/>
    </sheetView>
  </sheetViews>
  <sheetFormatPr baseColWidth="10" defaultColWidth="11.46484375" defaultRowHeight="14.25" x14ac:dyDescent="0.45"/>
  <cols>
    <col min="1" max="9" width="11.46484375" style="4"/>
    <col min="10" max="10" width="14.796875" style="4" bestFit="1" customWidth="1"/>
    <col min="11" max="16384" width="11.46484375" style="4"/>
  </cols>
  <sheetData>
    <row r="1" spans="10:13" ht="14.65" thickBot="1" x14ac:dyDescent="0.5">
      <c r="M1" s="24" t="s">
        <v>71</v>
      </c>
    </row>
    <row r="2" spans="10:13" x14ac:dyDescent="0.45">
      <c r="J2" s="53" t="s">
        <v>72</v>
      </c>
      <c r="K2" s="54" t="s">
        <v>73</v>
      </c>
    </row>
    <row r="3" spans="10:13" x14ac:dyDescent="0.45">
      <c r="J3" s="18" t="s">
        <v>74</v>
      </c>
      <c r="K3" s="19" t="s">
        <v>75</v>
      </c>
    </row>
    <row r="4" spans="10:13" x14ac:dyDescent="0.45">
      <c r="J4" s="18" t="s">
        <v>76</v>
      </c>
      <c r="K4" s="19">
        <v>2</v>
      </c>
    </row>
    <row r="5" spans="10:13" ht="14.65" thickBot="1" x14ac:dyDescent="0.5">
      <c r="J5" s="20" t="s">
        <v>62</v>
      </c>
      <c r="K5" s="21" t="s">
        <v>77</v>
      </c>
    </row>
    <row r="8" spans="10:13" x14ac:dyDescent="0.45">
      <c r="J8" s="22" t="s">
        <v>78</v>
      </c>
      <c r="K8" s="23" t="s">
        <v>79</v>
      </c>
    </row>
  </sheetData>
  <hyperlinks>
    <hyperlink ref="M1" location="Léame!A1" display="Regresar a instructivo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B1:H45"/>
  <sheetViews>
    <sheetView zoomScale="60" zoomScaleNormal="60" workbookViewId="0">
      <selection activeCell="B17" sqref="B17"/>
    </sheetView>
  </sheetViews>
  <sheetFormatPr baseColWidth="10" defaultColWidth="11.46484375" defaultRowHeight="15" x14ac:dyDescent="0.4"/>
  <cols>
    <col min="1" max="1" width="11.46484375" style="55"/>
    <col min="2" max="2" width="49.6640625" style="55" bestFit="1" customWidth="1"/>
    <col min="3" max="4" width="11.46484375" style="55"/>
    <col min="5" max="5" width="15.46484375" style="55" customWidth="1"/>
    <col min="6" max="6" width="18" style="55" bestFit="1" customWidth="1"/>
    <col min="7" max="7" width="27" style="55" customWidth="1"/>
    <col min="8" max="16384" width="11.46484375" style="55"/>
  </cols>
  <sheetData>
    <row r="1" spans="2:8" ht="64.5" customHeight="1" thickBot="1" x14ac:dyDescent="0.45">
      <c r="B1" s="630" t="s">
        <v>20</v>
      </c>
      <c r="C1" s="631"/>
      <c r="D1" s="631"/>
      <c r="E1" s="631"/>
      <c r="F1" s="631"/>
      <c r="G1" s="632"/>
    </row>
    <row r="2" spans="2:8" ht="30.4" thickBot="1" x14ac:dyDescent="0.5">
      <c r="B2" s="100" t="s">
        <v>80</v>
      </c>
      <c r="C2" s="101" t="s">
        <v>81</v>
      </c>
      <c r="D2" s="51" t="s">
        <v>82</v>
      </c>
      <c r="E2" s="51" t="s">
        <v>83</v>
      </c>
      <c r="F2" s="101" t="s">
        <v>190</v>
      </c>
      <c r="G2" s="52" t="s">
        <v>244</v>
      </c>
      <c r="H2" s="24" t="s">
        <v>13</v>
      </c>
    </row>
    <row r="3" spans="2:8" x14ac:dyDescent="0.4">
      <c r="B3" s="56" t="s">
        <v>84</v>
      </c>
      <c r="C3" s="57">
        <v>1</v>
      </c>
      <c r="D3" s="57">
        <v>12</v>
      </c>
      <c r="E3" s="58">
        <v>0.5</v>
      </c>
      <c r="F3" s="59">
        <v>8000000</v>
      </c>
      <c r="G3" s="60">
        <f>+C3*D3*E3*F3</f>
        <v>48000000</v>
      </c>
    </row>
    <row r="4" spans="2:8" x14ac:dyDescent="0.4">
      <c r="B4" s="61" t="s">
        <v>85</v>
      </c>
      <c r="C4" s="62">
        <v>2</v>
      </c>
      <c r="D4" s="62">
        <v>12</v>
      </c>
      <c r="E4" s="63">
        <v>1</v>
      </c>
      <c r="F4" s="64">
        <v>6900000</v>
      </c>
      <c r="G4" s="65">
        <f>+C4*D4*E4*F4</f>
        <v>165600000</v>
      </c>
    </row>
    <row r="5" spans="2:8" x14ac:dyDescent="0.4">
      <c r="B5" s="66" t="s">
        <v>86</v>
      </c>
      <c r="C5" s="62">
        <v>1</v>
      </c>
      <c r="D5" s="62">
        <v>12</v>
      </c>
      <c r="E5" s="63">
        <v>1</v>
      </c>
      <c r="F5" s="64">
        <v>6900000</v>
      </c>
      <c r="G5" s="65">
        <f t="shared" ref="G5:G10" si="0">+C5*D5*E5*F5</f>
        <v>82800000</v>
      </c>
    </row>
    <row r="6" spans="2:8" x14ac:dyDescent="0.4">
      <c r="B6" s="61" t="s">
        <v>245</v>
      </c>
      <c r="C6" s="62">
        <v>3</v>
      </c>
      <c r="D6" s="62">
        <v>12</v>
      </c>
      <c r="E6" s="63">
        <v>1</v>
      </c>
      <c r="F6" s="64">
        <v>5000000</v>
      </c>
      <c r="G6" s="65">
        <f t="shared" si="0"/>
        <v>180000000</v>
      </c>
    </row>
    <row r="7" spans="2:8" x14ac:dyDescent="0.4">
      <c r="B7" s="61" t="s">
        <v>87</v>
      </c>
      <c r="C7" s="62">
        <v>3</v>
      </c>
      <c r="D7" s="62">
        <v>12</v>
      </c>
      <c r="E7" s="63">
        <v>1</v>
      </c>
      <c r="F7" s="64">
        <v>2500000</v>
      </c>
      <c r="G7" s="65">
        <f t="shared" si="0"/>
        <v>90000000</v>
      </c>
    </row>
    <row r="8" spans="2:8" x14ac:dyDescent="0.4">
      <c r="B8" s="61" t="s">
        <v>88</v>
      </c>
      <c r="C8" s="62">
        <v>3</v>
      </c>
      <c r="D8" s="62">
        <v>12</v>
      </c>
      <c r="E8" s="63">
        <v>1</v>
      </c>
      <c r="F8" s="64">
        <v>1800000</v>
      </c>
      <c r="G8" s="65">
        <f t="shared" si="0"/>
        <v>64800000</v>
      </c>
    </row>
    <row r="9" spans="2:8" x14ac:dyDescent="0.4">
      <c r="B9" s="61" t="s">
        <v>89</v>
      </c>
      <c r="C9" s="62">
        <v>1</v>
      </c>
      <c r="D9" s="62">
        <v>12</v>
      </c>
      <c r="E9" s="63">
        <v>1</v>
      </c>
      <c r="F9" s="64">
        <v>3200000</v>
      </c>
      <c r="G9" s="65">
        <f t="shared" si="0"/>
        <v>38400000</v>
      </c>
    </row>
    <row r="10" spans="2:8" ht="15.4" thickBot="1" x14ac:dyDescent="0.45">
      <c r="B10" s="67" t="s">
        <v>90</v>
      </c>
      <c r="C10" s="68">
        <v>10</v>
      </c>
      <c r="D10" s="62">
        <v>6</v>
      </c>
      <c r="E10" s="63">
        <v>1</v>
      </c>
      <c r="F10" s="69">
        <v>1200000</v>
      </c>
      <c r="G10" s="70">
        <f t="shared" si="0"/>
        <v>72000000</v>
      </c>
    </row>
    <row r="12" spans="2:8" ht="15.4" thickBot="1" x14ac:dyDescent="0.45"/>
    <row r="13" spans="2:8" ht="31.5" customHeight="1" thickBot="1" x14ac:dyDescent="0.45">
      <c r="B13" s="627" t="s">
        <v>274</v>
      </c>
      <c r="C13" s="628"/>
      <c r="D13" s="628"/>
      <c r="E13" s="629"/>
    </row>
    <row r="14" spans="2:8" ht="22.5" customHeight="1" thickBot="1" x14ac:dyDescent="0.45">
      <c r="B14" s="622" t="s">
        <v>246</v>
      </c>
      <c r="C14" s="623"/>
      <c r="D14" s="623"/>
      <c r="E14" s="624"/>
      <c r="F14" s="71"/>
    </row>
    <row r="15" spans="2:8" x14ac:dyDescent="0.4">
      <c r="B15" s="72"/>
      <c r="C15" s="73"/>
      <c r="D15" s="640" t="s">
        <v>251</v>
      </c>
      <c r="E15" s="641"/>
      <c r="F15" s="71"/>
    </row>
    <row r="16" spans="2:8" x14ac:dyDescent="0.4">
      <c r="B16" s="74" t="s">
        <v>247</v>
      </c>
      <c r="C16" s="75">
        <v>2021</v>
      </c>
      <c r="D16" s="76" t="s">
        <v>91</v>
      </c>
      <c r="E16" s="77">
        <v>6800</v>
      </c>
      <c r="F16" s="71"/>
    </row>
    <row r="17" spans="2:6" x14ac:dyDescent="0.4">
      <c r="B17" s="78" t="s">
        <v>358</v>
      </c>
      <c r="C17" s="79">
        <v>1000000</v>
      </c>
      <c r="D17" s="76" t="s">
        <v>92</v>
      </c>
      <c r="E17" s="77">
        <v>18548</v>
      </c>
      <c r="F17" s="71"/>
    </row>
    <row r="18" spans="2:6" x14ac:dyDescent="0.4">
      <c r="B18" s="74" t="s">
        <v>248</v>
      </c>
      <c r="C18" s="79">
        <v>106454</v>
      </c>
      <c r="D18" s="80" t="s">
        <v>93</v>
      </c>
      <c r="E18" s="77">
        <v>3000</v>
      </c>
      <c r="F18" s="71"/>
    </row>
    <row r="19" spans="2:6" ht="25.9" x14ac:dyDescent="0.4">
      <c r="B19" s="81" t="s">
        <v>249</v>
      </c>
      <c r="C19" s="75">
        <v>30</v>
      </c>
      <c r="D19" s="80" t="s">
        <v>253</v>
      </c>
      <c r="E19" s="77">
        <v>0</v>
      </c>
      <c r="F19" s="71"/>
    </row>
    <row r="20" spans="2:6" ht="25.9" x14ac:dyDescent="0.4">
      <c r="B20" s="82" t="s">
        <v>250</v>
      </c>
      <c r="C20" s="75">
        <v>8</v>
      </c>
      <c r="D20" s="80" t="s">
        <v>94</v>
      </c>
      <c r="E20" s="77">
        <v>0</v>
      </c>
      <c r="F20" s="71"/>
    </row>
    <row r="21" spans="2:6" ht="15.4" thickBot="1" x14ac:dyDescent="0.45">
      <c r="B21" s="83"/>
      <c r="C21" s="84"/>
      <c r="D21" s="85" t="s">
        <v>252</v>
      </c>
      <c r="E21" s="86">
        <f>SUM(E16:E20)</f>
        <v>28348</v>
      </c>
      <c r="F21" s="71"/>
    </row>
    <row r="22" spans="2:6" ht="15.4" thickBot="1" x14ac:dyDescent="0.45">
      <c r="B22" s="71"/>
      <c r="C22" s="71"/>
      <c r="D22" s="71"/>
      <c r="E22" s="71"/>
      <c r="F22" s="71"/>
    </row>
    <row r="23" spans="2:6" ht="54" customHeight="1" x14ac:dyDescent="0.4">
      <c r="B23" s="642" t="s">
        <v>254</v>
      </c>
      <c r="C23" s="643"/>
      <c r="D23" s="644" t="s">
        <v>255</v>
      </c>
      <c r="E23" s="645"/>
      <c r="F23" s="71"/>
    </row>
    <row r="24" spans="2:6" x14ac:dyDescent="0.4">
      <c r="B24" s="87" t="s">
        <v>256</v>
      </c>
      <c r="C24" s="88">
        <v>1</v>
      </c>
      <c r="D24" s="625">
        <f>C17</f>
        <v>1000000</v>
      </c>
      <c r="E24" s="626"/>
      <c r="F24" s="71"/>
    </row>
    <row r="25" spans="2:6" x14ac:dyDescent="0.4">
      <c r="B25" s="87" t="s">
        <v>257</v>
      </c>
      <c r="C25" s="88">
        <v>8.3299999999999999E-2</v>
      </c>
      <c r="D25" s="625">
        <f>$C$17*C25</f>
        <v>83300</v>
      </c>
      <c r="E25" s="626"/>
      <c r="F25" s="71"/>
    </row>
    <row r="26" spans="2:6" x14ac:dyDescent="0.4">
      <c r="B26" s="87" t="s">
        <v>258</v>
      </c>
      <c r="C26" s="88">
        <v>4.1700000000000001E-2</v>
      </c>
      <c r="D26" s="625">
        <f>$C$17*C26</f>
        <v>41700</v>
      </c>
      <c r="E26" s="626"/>
      <c r="F26" s="71"/>
    </row>
    <row r="27" spans="2:6" x14ac:dyDescent="0.4">
      <c r="B27" s="87" t="s">
        <v>259</v>
      </c>
      <c r="C27" s="88">
        <v>8.3299999999999999E-2</v>
      </c>
      <c r="D27" s="625">
        <f>$C$17*C27</f>
        <v>83300</v>
      </c>
      <c r="E27" s="626"/>
      <c r="F27" s="71"/>
    </row>
    <row r="28" spans="2:6" x14ac:dyDescent="0.4">
      <c r="B28" s="87" t="s">
        <v>260</v>
      </c>
      <c r="C28" s="88">
        <v>0.01</v>
      </c>
      <c r="D28" s="625">
        <f>$C$17*C28</f>
        <v>10000</v>
      </c>
      <c r="E28" s="626"/>
      <c r="F28" s="71"/>
    </row>
    <row r="29" spans="2:6" x14ac:dyDescent="0.4">
      <c r="B29" s="87" t="s">
        <v>248</v>
      </c>
      <c r="C29" s="88">
        <f>C18/C17</f>
        <v>0.10645399999999999</v>
      </c>
      <c r="D29" s="625">
        <f>C18</f>
        <v>106454</v>
      </c>
      <c r="E29" s="626"/>
      <c r="F29" s="71"/>
    </row>
    <row r="30" spans="2:6" x14ac:dyDescent="0.4">
      <c r="B30" s="87" t="s">
        <v>261</v>
      </c>
      <c r="C30" s="88">
        <v>8.5000000000000006E-2</v>
      </c>
      <c r="D30" s="625">
        <f t="shared" ref="D30:D35" si="1">$C$17*C30</f>
        <v>85000</v>
      </c>
      <c r="E30" s="626"/>
      <c r="F30" s="71"/>
    </row>
    <row r="31" spans="2:6" x14ac:dyDescent="0.4">
      <c r="B31" s="87" t="s">
        <v>262</v>
      </c>
      <c r="C31" s="88">
        <v>6.9599999999999995E-2</v>
      </c>
      <c r="D31" s="625">
        <f t="shared" si="1"/>
        <v>69600</v>
      </c>
      <c r="E31" s="626"/>
      <c r="F31" s="71"/>
    </row>
    <row r="32" spans="2:6" x14ac:dyDescent="0.4">
      <c r="B32" s="87" t="s">
        <v>263</v>
      </c>
      <c r="C32" s="89">
        <v>0.12</v>
      </c>
      <c r="D32" s="625">
        <f t="shared" si="1"/>
        <v>120000</v>
      </c>
      <c r="E32" s="626"/>
      <c r="F32" s="71"/>
    </row>
    <row r="33" spans="2:6" x14ac:dyDescent="0.4">
      <c r="B33" s="87" t="s">
        <v>264</v>
      </c>
      <c r="C33" s="88">
        <v>0.02</v>
      </c>
      <c r="D33" s="625">
        <f t="shared" si="1"/>
        <v>20000</v>
      </c>
      <c r="E33" s="626"/>
      <c r="F33" s="71"/>
    </row>
    <row r="34" spans="2:6" x14ac:dyDescent="0.4">
      <c r="B34" s="87" t="s">
        <v>265</v>
      </c>
      <c r="C34" s="88">
        <v>0.03</v>
      </c>
      <c r="D34" s="625">
        <f t="shared" si="1"/>
        <v>30000</v>
      </c>
      <c r="E34" s="626"/>
      <c r="F34" s="71"/>
    </row>
    <row r="35" spans="2:6" x14ac:dyDescent="0.4">
      <c r="B35" s="87" t="s">
        <v>266</v>
      </c>
      <c r="C35" s="88">
        <v>0.04</v>
      </c>
      <c r="D35" s="625">
        <f t="shared" si="1"/>
        <v>40000</v>
      </c>
      <c r="E35" s="626"/>
      <c r="F35" s="71"/>
    </row>
    <row r="36" spans="2:6" x14ac:dyDescent="0.4">
      <c r="B36" s="87" t="s">
        <v>267</v>
      </c>
      <c r="C36" s="88">
        <f>D36/D24</f>
        <v>7.0870000000000004E-3</v>
      </c>
      <c r="D36" s="625">
        <f>E21/4</f>
        <v>7087</v>
      </c>
      <c r="E36" s="626"/>
      <c r="F36" s="71"/>
    </row>
    <row r="37" spans="2:6" x14ac:dyDescent="0.4">
      <c r="B37" s="90"/>
      <c r="C37" s="88"/>
      <c r="D37" s="638"/>
      <c r="E37" s="639"/>
      <c r="F37" s="71"/>
    </row>
    <row r="38" spans="2:6" ht="15.4" thickBot="1" x14ac:dyDescent="0.45">
      <c r="B38" s="91" t="s">
        <v>268</v>
      </c>
      <c r="C38" s="92">
        <f>SUM(C24:C36)</f>
        <v>1.6964410000000001</v>
      </c>
      <c r="D38" s="633">
        <f>SUM(D24:E36)</f>
        <v>1696441</v>
      </c>
      <c r="E38" s="634"/>
      <c r="F38" s="71"/>
    </row>
    <row r="39" spans="2:6" ht="15.4" thickBot="1" x14ac:dyDescent="0.45">
      <c r="B39" s="71"/>
      <c r="C39" s="71"/>
      <c r="D39" s="71"/>
      <c r="E39" s="71"/>
      <c r="F39" s="71"/>
    </row>
    <row r="40" spans="2:6" ht="24.75" customHeight="1" thickBot="1" x14ac:dyDescent="0.45">
      <c r="B40" s="635" t="s">
        <v>269</v>
      </c>
      <c r="C40" s="636"/>
      <c r="D40" s="636"/>
      <c r="E40" s="636"/>
      <c r="F40" s="637"/>
    </row>
    <row r="41" spans="2:6" x14ac:dyDescent="0.4">
      <c r="B41" s="93"/>
      <c r="C41" s="94" t="s">
        <v>101</v>
      </c>
      <c r="D41" s="94" t="s">
        <v>271</v>
      </c>
      <c r="E41" s="94" t="s">
        <v>272</v>
      </c>
      <c r="F41" s="95" t="s">
        <v>273</v>
      </c>
    </row>
    <row r="42" spans="2:6" ht="15.4" thickBot="1" x14ac:dyDescent="0.45">
      <c r="B42" s="91" t="s">
        <v>270</v>
      </c>
      <c r="C42" s="96" t="s">
        <v>151</v>
      </c>
      <c r="D42" s="97">
        <f>(C17/C19)*1</f>
        <v>33333.333333333336</v>
      </c>
      <c r="E42" s="92">
        <f>+$C$25</f>
        <v>8.3299999999999999E-2</v>
      </c>
      <c r="F42" s="98">
        <f>+E42*D42</f>
        <v>2776.666666666667</v>
      </c>
    </row>
    <row r="43" spans="2:6" ht="15.4" x14ac:dyDescent="0.45">
      <c r="B43" s="4"/>
      <c r="C43" s="4"/>
      <c r="D43" s="4"/>
      <c r="E43" s="4"/>
      <c r="F43" s="4"/>
    </row>
    <row r="44" spans="2:6" ht="15.4" x14ac:dyDescent="0.45">
      <c r="B44" s="99"/>
      <c r="C44" s="4"/>
      <c r="D44" s="4"/>
      <c r="E44" s="4"/>
      <c r="F44" s="4"/>
    </row>
    <row r="45" spans="2:6" ht="15.4" x14ac:dyDescent="0.45">
      <c r="B45" s="4"/>
      <c r="C45" s="4"/>
      <c r="D45" s="4"/>
      <c r="E45" s="4"/>
      <c r="F45" s="4"/>
    </row>
  </sheetData>
  <mergeCells count="22">
    <mergeCell ref="D30:E30"/>
    <mergeCell ref="B13:E13"/>
    <mergeCell ref="B1:G1"/>
    <mergeCell ref="D38:E38"/>
    <mergeCell ref="B40:F40"/>
    <mergeCell ref="D32:E32"/>
    <mergeCell ref="D33:E33"/>
    <mergeCell ref="D34:E34"/>
    <mergeCell ref="D35:E35"/>
    <mergeCell ref="D36:E36"/>
    <mergeCell ref="D37:E37"/>
    <mergeCell ref="D31:E31"/>
    <mergeCell ref="D15:E15"/>
    <mergeCell ref="B23:C23"/>
    <mergeCell ref="D23:E23"/>
    <mergeCell ref="D24:E24"/>
    <mergeCell ref="B14:E14"/>
    <mergeCell ref="D26:E26"/>
    <mergeCell ref="D27:E27"/>
    <mergeCell ref="D28:E28"/>
    <mergeCell ref="D29:E29"/>
    <mergeCell ref="D25:E25"/>
  </mergeCells>
  <hyperlinks>
    <hyperlink ref="H2" location="Léame!A1" display="Regresar instructivo" xr:uid="{00000000-0004-0000-0400-000000000000}"/>
  </hyperlink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B1:I37"/>
  <sheetViews>
    <sheetView zoomScale="70" zoomScaleNormal="70" workbookViewId="0">
      <selection activeCell="G40" sqref="G40"/>
    </sheetView>
  </sheetViews>
  <sheetFormatPr baseColWidth="10" defaultColWidth="11.46484375" defaultRowHeight="14.25" x14ac:dyDescent="0.45"/>
  <cols>
    <col min="1" max="1" width="11.46484375" style="102"/>
    <col min="2" max="2" width="15.1328125" style="102" customWidth="1"/>
    <col min="3" max="3" width="13.6640625" style="102" customWidth="1"/>
    <col min="4" max="6" width="11.6640625" style="102" bestFit="1" customWidth="1"/>
    <col min="7" max="7" width="15.46484375" style="102" customWidth="1"/>
    <col min="8" max="8" width="23.1328125" style="102" customWidth="1"/>
    <col min="9" max="16384" width="11.46484375" style="102"/>
  </cols>
  <sheetData>
    <row r="1" spans="2:8" x14ac:dyDescent="0.45">
      <c r="B1" s="646" t="s">
        <v>275</v>
      </c>
      <c r="C1" s="647"/>
      <c r="D1" s="647"/>
      <c r="E1" s="647"/>
      <c r="F1" s="647"/>
      <c r="G1" s="647"/>
      <c r="H1" s="648"/>
    </row>
    <row r="2" spans="2:8" x14ac:dyDescent="0.45">
      <c r="B2" s="649"/>
      <c r="C2" s="650"/>
      <c r="D2" s="650"/>
      <c r="E2" s="650"/>
      <c r="F2" s="650"/>
      <c r="G2" s="650"/>
      <c r="H2" s="651"/>
    </row>
    <row r="3" spans="2:8" ht="21" customHeight="1" x14ac:dyDescent="0.45">
      <c r="B3" s="649"/>
      <c r="C3" s="650"/>
      <c r="D3" s="650"/>
      <c r="E3" s="650"/>
      <c r="F3" s="650"/>
      <c r="G3" s="650"/>
      <c r="H3" s="651"/>
    </row>
    <row r="4" spans="2:8" x14ac:dyDescent="0.45">
      <c r="B4" s="649"/>
      <c r="C4" s="650"/>
      <c r="D4" s="650"/>
      <c r="E4" s="650"/>
      <c r="F4" s="650"/>
      <c r="G4" s="650"/>
      <c r="H4" s="651"/>
    </row>
    <row r="5" spans="2:8" ht="27" customHeight="1" thickBot="1" x14ac:dyDescent="0.5">
      <c r="B5" s="652"/>
      <c r="C5" s="653"/>
      <c r="D5" s="653"/>
      <c r="E5" s="653"/>
      <c r="F5" s="653"/>
      <c r="G5" s="653"/>
      <c r="H5" s="654"/>
    </row>
    <row r="6" spans="2:8" ht="45" x14ac:dyDescent="0.45">
      <c r="B6" s="655" t="s">
        <v>95</v>
      </c>
      <c r="C6" s="114" t="s">
        <v>96</v>
      </c>
      <c r="D6" s="115" t="s">
        <v>81</v>
      </c>
      <c r="E6" s="116" t="s">
        <v>97</v>
      </c>
      <c r="F6" s="116" t="s">
        <v>83</v>
      </c>
      <c r="G6" s="115" t="s">
        <v>190</v>
      </c>
      <c r="H6" s="117" t="s">
        <v>244</v>
      </c>
    </row>
    <row r="7" spans="2:8" ht="15" x14ac:dyDescent="0.45">
      <c r="B7" s="656"/>
      <c r="C7" s="118" t="s">
        <v>84</v>
      </c>
      <c r="D7" s="119">
        <v>1</v>
      </c>
      <c r="E7" s="119">
        <v>6</v>
      </c>
      <c r="F7" s="120">
        <v>1</v>
      </c>
      <c r="G7" s="121">
        <v>10000000</v>
      </c>
      <c r="H7" s="123">
        <f>+G7*F7*E7*D7</f>
        <v>60000000</v>
      </c>
    </row>
    <row r="8" spans="2:8" ht="15" x14ac:dyDescent="0.45">
      <c r="B8" s="656"/>
      <c r="C8" s="118" t="s">
        <v>85</v>
      </c>
      <c r="D8" s="119">
        <v>1</v>
      </c>
      <c r="E8" s="119">
        <v>6</v>
      </c>
      <c r="F8" s="120">
        <v>1</v>
      </c>
      <c r="G8" s="121">
        <v>8000000</v>
      </c>
      <c r="H8" s="123">
        <f t="shared" ref="H8:H12" si="0">+G8*F8*E8*D8</f>
        <v>48000000</v>
      </c>
    </row>
    <row r="9" spans="2:8" ht="15" x14ac:dyDescent="0.45">
      <c r="B9" s="656"/>
      <c r="C9" s="118" t="s">
        <v>98</v>
      </c>
      <c r="D9" s="119">
        <v>3</v>
      </c>
      <c r="E9" s="119">
        <v>2</v>
      </c>
      <c r="F9" s="120">
        <v>0.5</v>
      </c>
      <c r="G9" s="121">
        <v>6900000</v>
      </c>
      <c r="H9" s="123">
        <f t="shared" si="0"/>
        <v>20700000</v>
      </c>
    </row>
    <row r="10" spans="2:8" ht="15" x14ac:dyDescent="0.45">
      <c r="B10" s="656"/>
      <c r="C10" s="118" t="s">
        <v>87</v>
      </c>
      <c r="D10" s="119">
        <v>1</v>
      </c>
      <c r="E10" s="119">
        <v>2</v>
      </c>
      <c r="F10" s="120">
        <v>1</v>
      </c>
      <c r="G10" s="121">
        <v>3500000</v>
      </c>
      <c r="H10" s="123">
        <f t="shared" si="0"/>
        <v>7000000</v>
      </c>
    </row>
    <row r="11" spans="2:8" ht="15" x14ac:dyDescent="0.45">
      <c r="B11" s="656"/>
      <c r="C11" s="118" t="s">
        <v>88</v>
      </c>
      <c r="D11" s="119">
        <v>1</v>
      </c>
      <c r="E11" s="119">
        <v>2</v>
      </c>
      <c r="F11" s="120">
        <v>1</v>
      </c>
      <c r="G11" s="121">
        <v>1500000</v>
      </c>
      <c r="H11" s="123">
        <f t="shared" si="0"/>
        <v>3000000</v>
      </c>
    </row>
    <row r="12" spans="2:8" ht="15" x14ac:dyDescent="0.45">
      <c r="B12" s="656"/>
      <c r="C12" s="118" t="s">
        <v>89</v>
      </c>
      <c r="D12" s="119">
        <v>1</v>
      </c>
      <c r="E12" s="119">
        <v>6</v>
      </c>
      <c r="F12" s="120">
        <v>1</v>
      </c>
      <c r="G12" s="121">
        <v>6900000</v>
      </c>
      <c r="H12" s="123">
        <f t="shared" si="0"/>
        <v>41400000</v>
      </c>
    </row>
    <row r="13" spans="2:8" ht="15" x14ac:dyDescent="0.45">
      <c r="B13" s="656"/>
      <c r="C13" s="118"/>
      <c r="D13" s="119"/>
      <c r="E13" s="119"/>
      <c r="F13" s="120"/>
      <c r="G13" s="121"/>
      <c r="H13" s="123"/>
    </row>
    <row r="14" spans="2:8" ht="15" x14ac:dyDescent="0.45">
      <c r="B14" s="656"/>
      <c r="C14" s="118"/>
      <c r="D14" s="119"/>
      <c r="E14" s="119"/>
      <c r="F14" s="120"/>
      <c r="G14" s="121"/>
      <c r="H14" s="123"/>
    </row>
    <row r="15" spans="2:8" ht="15" x14ac:dyDescent="0.45">
      <c r="B15" s="656"/>
      <c r="C15" s="118"/>
      <c r="D15" s="119"/>
      <c r="E15" s="119"/>
      <c r="F15" s="120"/>
      <c r="G15" s="113"/>
      <c r="H15" s="123"/>
    </row>
    <row r="16" spans="2:8" ht="15.4" thickBot="1" x14ac:dyDescent="0.5">
      <c r="B16" s="656"/>
      <c r="C16" s="118"/>
      <c r="D16" s="119"/>
      <c r="E16" s="119"/>
      <c r="F16" s="120"/>
      <c r="G16" s="121"/>
      <c r="H16" s="123"/>
    </row>
    <row r="17" spans="2:9" ht="33" customHeight="1" thickBot="1" x14ac:dyDescent="0.5">
      <c r="B17" s="658" t="s">
        <v>276</v>
      </c>
      <c r="C17" s="659"/>
      <c r="D17" s="659"/>
      <c r="E17" s="659"/>
      <c r="F17" s="659"/>
      <c r="G17" s="659"/>
      <c r="H17" s="107">
        <f>SUM(H7:H16)</f>
        <v>180100000</v>
      </c>
    </row>
    <row r="18" spans="2:9" ht="30" customHeight="1" x14ac:dyDescent="0.45">
      <c r="B18" s="661" t="s">
        <v>99</v>
      </c>
      <c r="C18" s="660" t="s">
        <v>100</v>
      </c>
      <c r="D18" s="660"/>
      <c r="E18" s="110" t="s">
        <v>101</v>
      </c>
      <c r="F18" s="111" t="s">
        <v>81</v>
      </c>
      <c r="G18" s="110" t="s">
        <v>190</v>
      </c>
      <c r="H18" s="124" t="s">
        <v>244</v>
      </c>
    </row>
    <row r="19" spans="2:9" ht="15" x14ac:dyDescent="0.45">
      <c r="B19" s="661"/>
      <c r="C19" s="657" t="s">
        <v>102</v>
      </c>
      <c r="D19" s="657"/>
      <c r="E19" s="112" t="s">
        <v>103</v>
      </c>
      <c r="F19" s="112">
        <v>1</v>
      </c>
      <c r="G19" s="113">
        <v>8000000</v>
      </c>
      <c r="H19" s="125">
        <f t="shared" ref="H19:H26" si="1">+G19*F19</f>
        <v>8000000</v>
      </c>
    </row>
    <row r="20" spans="2:9" ht="15" x14ac:dyDescent="0.45">
      <c r="B20" s="661"/>
      <c r="C20" s="657" t="s">
        <v>104</v>
      </c>
      <c r="D20" s="657"/>
      <c r="E20" s="112" t="s">
        <v>103</v>
      </c>
      <c r="F20" s="112">
        <v>1</v>
      </c>
      <c r="G20" s="113">
        <v>6000000</v>
      </c>
      <c r="H20" s="125">
        <f t="shared" si="1"/>
        <v>6000000</v>
      </c>
    </row>
    <row r="21" spans="2:9" ht="15" x14ac:dyDescent="0.45">
      <c r="B21" s="661"/>
      <c r="C21" s="657" t="s">
        <v>105</v>
      </c>
      <c r="D21" s="657"/>
      <c r="E21" s="112" t="s">
        <v>103</v>
      </c>
      <c r="F21" s="112">
        <v>1</v>
      </c>
      <c r="G21" s="113">
        <v>10000000</v>
      </c>
      <c r="H21" s="125">
        <f t="shared" si="1"/>
        <v>10000000</v>
      </c>
    </row>
    <row r="22" spans="2:9" ht="15" x14ac:dyDescent="0.45">
      <c r="B22" s="661"/>
      <c r="C22" s="657" t="s">
        <v>106</v>
      </c>
      <c r="D22" s="657"/>
      <c r="E22" s="112" t="s">
        <v>151</v>
      </c>
      <c r="F22" s="112">
        <v>60</v>
      </c>
      <c r="G22" s="113">
        <v>400000</v>
      </c>
      <c r="H22" s="125">
        <f t="shared" si="1"/>
        <v>24000000</v>
      </c>
    </row>
    <row r="23" spans="2:9" ht="15" x14ac:dyDescent="0.45">
      <c r="B23" s="661"/>
      <c r="C23" s="657" t="s">
        <v>107</v>
      </c>
      <c r="D23" s="657"/>
      <c r="E23" s="112" t="s">
        <v>151</v>
      </c>
      <c r="F23" s="112">
        <v>60</v>
      </c>
      <c r="G23" s="113">
        <v>50000</v>
      </c>
      <c r="H23" s="125">
        <f t="shared" si="1"/>
        <v>3000000</v>
      </c>
    </row>
    <row r="24" spans="2:9" ht="15" x14ac:dyDescent="0.45">
      <c r="B24" s="661"/>
      <c r="C24" s="657" t="s">
        <v>108</v>
      </c>
      <c r="D24" s="657"/>
      <c r="E24" s="112" t="s">
        <v>151</v>
      </c>
      <c r="F24" s="112">
        <v>60</v>
      </c>
      <c r="G24" s="113">
        <v>40000</v>
      </c>
      <c r="H24" s="125">
        <f t="shared" si="1"/>
        <v>2400000</v>
      </c>
    </row>
    <row r="25" spans="2:9" ht="15" x14ac:dyDescent="0.45">
      <c r="B25" s="661"/>
      <c r="C25" s="657" t="s">
        <v>109</v>
      </c>
      <c r="D25" s="657"/>
      <c r="E25" s="112" t="s">
        <v>110</v>
      </c>
      <c r="F25" s="112">
        <v>15</v>
      </c>
      <c r="G25" s="113">
        <v>200000</v>
      </c>
      <c r="H25" s="125">
        <f t="shared" si="1"/>
        <v>3000000</v>
      </c>
    </row>
    <row r="26" spans="2:9" ht="38.25" customHeight="1" x14ac:dyDescent="0.45">
      <c r="B26" s="661"/>
      <c r="C26" s="657" t="s">
        <v>111</v>
      </c>
      <c r="D26" s="657"/>
      <c r="E26" s="112" t="s">
        <v>103</v>
      </c>
      <c r="F26" s="112">
        <v>6</v>
      </c>
      <c r="G26" s="113">
        <v>2000000</v>
      </c>
      <c r="H26" s="125">
        <f t="shared" si="1"/>
        <v>12000000</v>
      </c>
    </row>
    <row r="27" spans="2:9" ht="17" customHeight="1" x14ac:dyDescent="0.45">
      <c r="B27" s="661"/>
      <c r="C27" s="662"/>
      <c r="D27" s="662"/>
      <c r="E27" s="112"/>
      <c r="F27" s="112"/>
      <c r="G27" s="113"/>
      <c r="H27" s="125"/>
    </row>
    <row r="28" spans="2:9" ht="17" customHeight="1" x14ac:dyDescent="0.45">
      <c r="B28" s="661"/>
      <c r="C28" s="662"/>
      <c r="D28" s="662"/>
      <c r="E28" s="112"/>
      <c r="F28" s="112"/>
      <c r="G28" s="113"/>
      <c r="H28" s="125"/>
    </row>
    <row r="29" spans="2:9" ht="17" customHeight="1" x14ac:dyDescent="0.45">
      <c r="B29" s="661"/>
      <c r="C29" s="662"/>
      <c r="D29" s="662"/>
      <c r="E29" s="112"/>
      <c r="F29" s="112"/>
      <c r="G29" s="113"/>
      <c r="H29" s="125"/>
    </row>
    <row r="30" spans="2:9" ht="17" customHeight="1" x14ac:dyDescent="0.45">
      <c r="B30" s="661"/>
      <c r="C30" s="662"/>
      <c r="D30" s="662"/>
      <c r="E30" s="112"/>
      <c r="F30" s="112"/>
      <c r="G30" s="113"/>
      <c r="H30" s="125"/>
    </row>
    <row r="31" spans="2:9" ht="17" customHeight="1" x14ac:dyDescent="0.45">
      <c r="B31" s="661"/>
      <c r="F31" s="662"/>
      <c r="G31" s="662"/>
      <c r="H31" s="126"/>
      <c r="I31" s="104"/>
    </row>
    <row r="32" spans="2:9" s="103" customFormat="1" ht="19.5" customHeight="1" x14ac:dyDescent="0.4">
      <c r="B32" s="663" t="s">
        <v>277</v>
      </c>
      <c r="C32" s="664"/>
      <c r="D32" s="664"/>
      <c r="E32" s="664"/>
      <c r="F32" s="664"/>
      <c r="G32" s="664"/>
      <c r="H32" s="105">
        <f>SUM(H19:H26)</f>
        <v>68400000</v>
      </c>
    </row>
    <row r="33" spans="2:8" s="103" customFormat="1" ht="18" customHeight="1" thickBot="1" x14ac:dyDescent="0.45">
      <c r="B33" s="663" t="s">
        <v>278</v>
      </c>
      <c r="C33" s="664"/>
      <c r="D33" s="664"/>
      <c r="E33" s="664"/>
      <c r="F33" s="664"/>
      <c r="G33" s="664"/>
      <c r="H33" s="105">
        <f>+H32+H17</f>
        <v>248500000</v>
      </c>
    </row>
    <row r="34" spans="2:8" s="103" customFormat="1" ht="18" customHeight="1" thickBot="1" x14ac:dyDescent="0.45">
      <c r="B34" s="669" t="s">
        <v>112</v>
      </c>
      <c r="C34" s="670"/>
      <c r="D34" s="670"/>
      <c r="E34" s="670"/>
      <c r="F34" s="670"/>
      <c r="G34" s="670"/>
      <c r="H34" s="122">
        <f>+H33*0.1</f>
        <v>24850000</v>
      </c>
    </row>
    <row r="35" spans="2:8" s="103" customFormat="1" ht="18" customHeight="1" thickBot="1" x14ac:dyDescent="0.45">
      <c r="B35" s="671" t="s">
        <v>279</v>
      </c>
      <c r="C35" s="672"/>
      <c r="D35" s="672"/>
      <c r="E35" s="672"/>
      <c r="F35" s="672"/>
      <c r="G35" s="672"/>
      <c r="H35" s="106">
        <f>+H34+H33</f>
        <v>273350000</v>
      </c>
    </row>
    <row r="36" spans="2:8" s="103" customFormat="1" ht="18" customHeight="1" x14ac:dyDescent="0.4">
      <c r="B36" s="665" t="s">
        <v>113</v>
      </c>
      <c r="C36" s="666"/>
      <c r="D36" s="666"/>
      <c r="E36" s="666"/>
      <c r="F36" s="666"/>
      <c r="G36" s="666"/>
      <c r="H36" s="109">
        <f>+H35*0.19</f>
        <v>51936500</v>
      </c>
    </row>
    <row r="37" spans="2:8" s="103" customFormat="1" ht="23.25" customHeight="1" thickBot="1" x14ac:dyDescent="0.45">
      <c r="B37" s="667" t="s">
        <v>280</v>
      </c>
      <c r="C37" s="668"/>
      <c r="D37" s="668"/>
      <c r="E37" s="668"/>
      <c r="F37" s="668"/>
      <c r="G37" s="668"/>
      <c r="H37" s="108">
        <f>+H35+H36</f>
        <v>325286500</v>
      </c>
    </row>
  </sheetData>
  <mergeCells count="24">
    <mergeCell ref="C27:D27"/>
    <mergeCell ref="F31:G31"/>
    <mergeCell ref="B33:G33"/>
    <mergeCell ref="B36:G36"/>
    <mergeCell ref="B37:G37"/>
    <mergeCell ref="B34:G34"/>
    <mergeCell ref="B35:G35"/>
    <mergeCell ref="B32:G32"/>
    <mergeCell ref="B1:H5"/>
    <mergeCell ref="B6:B16"/>
    <mergeCell ref="C26:D26"/>
    <mergeCell ref="B17:G17"/>
    <mergeCell ref="C18:D18"/>
    <mergeCell ref="C19:D19"/>
    <mergeCell ref="C20:D20"/>
    <mergeCell ref="C22:D22"/>
    <mergeCell ref="B18:B31"/>
    <mergeCell ref="C24:D24"/>
    <mergeCell ref="C25:D25"/>
    <mergeCell ref="C23:D23"/>
    <mergeCell ref="C28:D28"/>
    <mergeCell ref="C29:D29"/>
    <mergeCell ref="C30:D30"/>
    <mergeCell ref="C21:D21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Responsables!$B$3:$B$8</xm:f>
          </x14:formula1>
          <xm:sqref>C7</xm:sqref>
        </x14:dataValidation>
        <x14:dataValidation type="list" allowBlank="1" showInputMessage="1" showErrorMessage="1" xr:uid="{00000000-0002-0000-0500-000001000000}">
          <x14:formula1>
            <xm:f>Responsables!$B$3:$B$9</xm:f>
          </x14:formula1>
          <xm:sqref>C8:C9</xm:sqref>
        </x14:dataValidation>
        <x14:dataValidation type="list" allowBlank="1" showInputMessage="1" showErrorMessage="1" xr:uid="{00000000-0002-0000-0500-000002000000}">
          <x14:formula1>
            <xm:f>Responsables!$B$3:$B$10</xm:f>
          </x14:formula1>
          <xm:sqref>C10:C16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B1:K252"/>
  <sheetViews>
    <sheetView zoomScale="70" zoomScaleNormal="70" workbookViewId="0">
      <selection activeCell="H14" sqref="H14"/>
    </sheetView>
  </sheetViews>
  <sheetFormatPr baseColWidth="10" defaultColWidth="11.46484375" defaultRowHeight="13.5" x14ac:dyDescent="0.35"/>
  <cols>
    <col min="1" max="1" width="3.796875" style="127" customWidth="1"/>
    <col min="2" max="2" width="70" style="127" customWidth="1"/>
    <col min="3" max="3" width="29.796875" style="127" customWidth="1"/>
    <col min="4" max="4" width="14.46484375" style="127" customWidth="1"/>
    <col min="5" max="5" width="16.1328125" style="127" customWidth="1"/>
    <col min="6" max="6" width="24.33203125" style="127" customWidth="1"/>
    <col min="7" max="7" width="23.6640625" style="127" customWidth="1"/>
    <col min="8" max="8" width="11.46484375" style="127"/>
    <col min="9" max="9" width="35" style="127" bestFit="1" customWidth="1"/>
    <col min="10" max="10" width="21.1328125" style="127" customWidth="1"/>
    <col min="11" max="11" width="6.46484375" style="127" customWidth="1"/>
    <col min="12" max="16384" width="11.46484375" style="127"/>
  </cols>
  <sheetData>
    <row r="1" spans="2:11" ht="74.25" customHeight="1" thickBot="1" x14ac:dyDescent="0.4">
      <c r="B1" s="673" t="s">
        <v>360</v>
      </c>
      <c r="C1" s="674"/>
      <c r="D1" s="674"/>
      <c r="E1" s="674"/>
      <c r="F1" s="675"/>
    </row>
    <row r="2" spans="2:11" ht="25.5" customHeight="1" thickBot="1" x14ac:dyDescent="0.4">
      <c r="B2" s="701" t="s">
        <v>114</v>
      </c>
      <c r="C2" s="702"/>
      <c r="D2" s="702"/>
      <c r="E2" s="702"/>
      <c r="F2" s="703"/>
      <c r="G2" s="128"/>
      <c r="I2" s="694" t="s">
        <v>115</v>
      </c>
      <c r="J2" s="129" t="s">
        <v>114</v>
      </c>
      <c r="K2" s="130"/>
    </row>
    <row r="3" spans="2:11" ht="13.9" thickBot="1" x14ac:dyDescent="0.4">
      <c r="B3" s="351"/>
      <c r="C3" s="352"/>
      <c r="D3" s="352"/>
      <c r="E3" s="352"/>
      <c r="F3" s="353"/>
      <c r="G3" s="128"/>
      <c r="I3" s="695"/>
      <c r="J3" s="129" t="s">
        <v>116</v>
      </c>
      <c r="K3" s="130"/>
    </row>
    <row r="4" spans="2:11" x14ac:dyDescent="0.35">
      <c r="B4" s="354"/>
      <c r="C4" s="355"/>
      <c r="D4" s="356"/>
      <c r="E4" s="356"/>
      <c r="F4" s="357"/>
      <c r="G4" s="131"/>
      <c r="I4" s="695"/>
      <c r="J4" s="129" t="s">
        <v>117</v>
      </c>
      <c r="K4" s="130"/>
    </row>
    <row r="5" spans="2:11" x14ac:dyDescent="0.35">
      <c r="B5" s="205" t="s">
        <v>281</v>
      </c>
      <c r="C5" s="212" t="s">
        <v>101</v>
      </c>
      <c r="D5" s="212" t="s">
        <v>81</v>
      </c>
      <c r="E5" s="206" t="s">
        <v>190</v>
      </c>
      <c r="F5" s="207" t="s">
        <v>284</v>
      </c>
      <c r="G5" s="131"/>
      <c r="I5" s="695"/>
      <c r="J5" s="129" t="s">
        <v>118</v>
      </c>
      <c r="K5" s="130"/>
    </row>
    <row r="6" spans="2:11" x14ac:dyDescent="0.35">
      <c r="B6" s="205" t="s">
        <v>282</v>
      </c>
      <c r="C6" s="208" t="s">
        <v>119</v>
      </c>
      <c r="D6" s="208">
        <v>1</v>
      </c>
      <c r="E6" s="209"/>
      <c r="F6" s="210"/>
      <c r="G6" s="131"/>
      <c r="I6" s="695"/>
      <c r="J6" s="129" t="s">
        <v>120</v>
      </c>
      <c r="K6" s="130"/>
    </row>
    <row r="7" spans="2:11" x14ac:dyDescent="0.35">
      <c r="B7" s="211" t="s">
        <v>283</v>
      </c>
      <c r="C7" s="212" t="s">
        <v>101</v>
      </c>
      <c r="D7" s="212" t="s">
        <v>81</v>
      </c>
      <c r="E7" s="206" t="s">
        <v>190</v>
      </c>
      <c r="F7" s="213" t="s">
        <v>121</v>
      </c>
      <c r="G7" s="131"/>
      <c r="I7" s="134"/>
      <c r="J7" s="134"/>
      <c r="K7" s="130"/>
    </row>
    <row r="8" spans="2:11" x14ac:dyDescent="0.35">
      <c r="B8" s="211" t="s">
        <v>285</v>
      </c>
      <c r="C8" s="214"/>
      <c r="D8" s="208"/>
      <c r="E8" s="215"/>
      <c r="F8" s="216"/>
      <c r="G8" s="131"/>
      <c r="I8" s="134"/>
      <c r="J8" s="134"/>
      <c r="K8" s="130"/>
    </row>
    <row r="9" spans="2:11" x14ac:dyDescent="0.35">
      <c r="B9" s="188" t="s">
        <v>286</v>
      </c>
      <c r="C9" s="189"/>
      <c r="D9" s="190"/>
      <c r="E9" s="217"/>
      <c r="F9" s="197"/>
      <c r="G9" s="131"/>
      <c r="I9" s="134"/>
      <c r="J9" s="134"/>
      <c r="K9" s="130"/>
    </row>
    <row r="10" spans="2:11" x14ac:dyDescent="0.35">
      <c r="B10" s="136" t="s">
        <v>122</v>
      </c>
      <c r="C10" s="132" t="s">
        <v>123</v>
      </c>
      <c r="D10" s="132">
        <v>9</v>
      </c>
      <c r="E10" s="137">
        <v>51722</v>
      </c>
      <c r="F10" s="135">
        <f>D10*E10</f>
        <v>465498</v>
      </c>
      <c r="G10" s="131"/>
      <c r="I10" s="134"/>
      <c r="J10" s="134"/>
      <c r="K10" s="130"/>
    </row>
    <row r="11" spans="2:11" x14ac:dyDescent="0.35">
      <c r="B11" s="136" t="s">
        <v>124</v>
      </c>
      <c r="C11" s="132" t="s">
        <v>123</v>
      </c>
      <c r="D11" s="132">
        <v>3</v>
      </c>
      <c r="E11" s="137">
        <v>51722</v>
      </c>
      <c r="F11" s="135">
        <f>D11*E11</f>
        <v>155166</v>
      </c>
      <c r="G11" s="131"/>
      <c r="I11" s="134"/>
      <c r="J11" s="134"/>
      <c r="K11" s="130"/>
    </row>
    <row r="12" spans="2:11" x14ac:dyDescent="0.35">
      <c r="B12" s="136" t="s">
        <v>125</v>
      </c>
      <c r="C12" s="132" t="s">
        <v>123</v>
      </c>
      <c r="D12" s="132">
        <v>10</v>
      </c>
      <c r="E12" s="137">
        <v>51722</v>
      </c>
      <c r="F12" s="135">
        <f>D12*E12</f>
        <v>517220</v>
      </c>
      <c r="G12" s="131"/>
      <c r="I12" s="134"/>
      <c r="J12" s="134"/>
      <c r="K12" s="130"/>
    </row>
    <row r="13" spans="2:11" x14ac:dyDescent="0.35">
      <c r="B13" s="136" t="s">
        <v>126</v>
      </c>
      <c r="C13" s="132" t="s">
        <v>123</v>
      </c>
      <c r="D13" s="132">
        <v>9</v>
      </c>
      <c r="E13" s="137">
        <v>51722</v>
      </c>
      <c r="F13" s="135">
        <f>D13*E13</f>
        <v>465498</v>
      </c>
      <c r="G13" s="131"/>
      <c r="I13" s="134"/>
      <c r="J13" s="134"/>
      <c r="K13" s="130"/>
    </row>
    <row r="14" spans="2:11" x14ac:dyDescent="0.35">
      <c r="B14" s="198" t="s">
        <v>127</v>
      </c>
      <c r="C14" s="199"/>
      <c r="D14" s="203">
        <f>SUM(D10:D13)</f>
        <v>31</v>
      </c>
      <c r="E14" s="204"/>
      <c r="F14" s="201">
        <f>SUM(F10:F13)</f>
        <v>1603382</v>
      </c>
      <c r="G14" s="131"/>
      <c r="I14" s="134"/>
      <c r="J14" s="134"/>
    </row>
    <row r="15" spans="2:11" x14ac:dyDescent="0.35">
      <c r="B15" s="198" t="s">
        <v>287</v>
      </c>
      <c r="C15" s="199"/>
      <c r="D15" s="199"/>
      <c r="E15" s="204"/>
      <c r="F15" s="202"/>
      <c r="G15" s="131"/>
      <c r="I15" s="134"/>
      <c r="J15" s="134"/>
    </row>
    <row r="16" spans="2:11" x14ac:dyDescent="0.35">
      <c r="B16" s="136" t="s">
        <v>290</v>
      </c>
      <c r="C16" s="132" t="s">
        <v>101</v>
      </c>
      <c r="D16" s="132">
        <v>1500</v>
      </c>
      <c r="E16" s="138">
        <v>2500</v>
      </c>
      <c r="F16" s="135">
        <f>D16*E16</f>
        <v>3750000</v>
      </c>
      <c r="G16" s="131"/>
      <c r="I16" s="134"/>
      <c r="J16" s="134"/>
    </row>
    <row r="17" spans="2:10" x14ac:dyDescent="0.35">
      <c r="B17" s="136" t="s">
        <v>129</v>
      </c>
      <c r="C17" s="132" t="s">
        <v>130</v>
      </c>
      <c r="D17" s="132">
        <f>D16*10%</f>
        <v>150</v>
      </c>
      <c r="E17" s="138">
        <v>2500</v>
      </c>
      <c r="F17" s="135">
        <f>D17*E17</f>
        <v>375000</v>
      </c>
      <c r="G17" s="131"/>
      <c r="I17" s="134"/>
      <c r="J17" s="134"/>
    </row>
    <row r="18" spans="2:10" x14ac:dyDescent="0.35">
      <c r="B18" s="136" t="s">
        <v>131</v>
      </c>
      <c r="C18" s="132" t="s">
        <v>132</v>
      </c>
      <c r="D18" s="132">
        <v>16</v>
      </c>
      <c r="E18" s="138">
        <v>4500</v>
      </c>
      <c r="F18" s="135">
        <f>D18*E18</f>
        <v>72000</v>
      </c>
      <c r="G18" s="131"/>
      <c r="I18" s="134"/>
      <c r="J18" s="134"/>
    </row>
    <row r="19" spans="2:10" x14ac:dyDescent="0.35">
      <c r="B19" s="136" t="s">
        <v>133</v>
      </c>
      <c r="C19" s="132" t="s">
        <v>134</v>
      </c>
      <c r="D19" s="140">
        <v>7</v>
      </c>
      <c r="E19" s="138">
        <v>40000</v>
      </c>
      <c r="F19" s="141">
        <f>D19*E19</f>
        <v>280000</v>
      </c>
      <c r="G19" s="131"/>
      <c r="I19" s="134"/>
      <c r="J19" s="134"/>
    </row>
    <row r="20" spans="2:10" x14ac:dyDescent="0.35">
      <c r="B20" s="133" t="s">
        <v>135</v>
      </c>
      <c r="C20" s="132"/>
      <c r="D20" s="132"/>
      <c r="E20" s="138"/>
      <c r="F20" s="139">
        <f>SUM(F16:F19)</f>
        <v>4477000</v>
      </c>
      <c r="G20" s="131"/>
      <c r="I20" s="134"/>
      <c r="J20" s="134"/>
    </row>
    <row r="21" spans="2:10" x14ac:dyDescent="0.35">
      <c r="B21" s="198" t="s">
        <v>288</v>
      </c>
      <c r="C21" s="199"/>
      <c r="D21" s="199"/>
      <c r="E21" s="200"/>
      <c r="F21" s="201">
        <f>F14+F20</f>
        <v>6080382</v>
      </c>
      <c r="I21" s="134"/>
      <c r="J21" s="134"/>
    </row>
    <row r="22" spans="2:10" x14ac:dyDescent="0.35">
      <c r="B22" s="198" t="s">
        <v>289</v>
      </c>
      <c r="C22" s="199"/>
      <c r="D22" s="199"/>
      <c r="E22" s="200"/>
      <c r="F22" s="202"/>
      <c r="G22" s="143"/>
      <c r="I22" s="134"/>
      <c r="J22" s="134"/>
    </row>
    <row r="23" spans="2:10" x14ac:dyDescent="0.35">
      <c r="B23" s="133" t="s">
        <v>138</v>
      </c>
      <c r="C23" s="531"/>
      <c r="D23" s="132"/>
      <c r="E23" s="142"/>
      <c r="F23" s="135"/>
      <c r="I23" s="134"/>
      <c r="J23" s="134"/>
    </row>
    <row r="24" spans="2:10" x14ac:dyDescent="0.35">
      <c r="B24" s="136" t="s">
        <v>291</v>
      </c>
      <c r="C24" s="146" t="s">
        <v>103</v>
      </c>
      <c r="D24" s="132">
        <v>1</v>
      </c>
      <c r="E24" s="138">
        <v>1200000</v>
      </c>
      <c r="F24" s="135">
        <f>D24*E24</f>
        <v>1200000</v>
      </c>
      <c r="I24" s="134"/>
      <c r="J24" s="134"/>
    </row>
    <row r="25" spans="2:10" x14ac:dyDescent="0.35">
      <c r="B25" s="136" t="s">
        <v>139</v>
      </c>
      <c r="C25" s="146" t="s">
        <v>130</v>
      </c>
      <c r="D25" s="144">
        <v>0.2</v>
      </c>
      <c r="E25" s="138">
        <f>F21+F24</f>
        <v>7280382</v>
      </c>
      <c r="F25" s="135">
        <f>D25*E25</f>
        <v>1456076.4000000001</v>
      </c>
      <c r="I25" s="134"/>
      <c r="J25" s="134"/>
    </row>
    <row r="26" spans="2:10" ht="29.55" customHeight="1" x14ac:dyDescent="0.35">
      <c r="B26" s="145" t="s">
        <v>140</v>
      </c>
      <c r="C26" s="146" t="s">
        <v>130</v>
      </c>
      <c r="D26" s="146">
        <v>0.05</v>
      </c>
      <c r="E26" s="147"/>
      <c r="F26" s="135">
        <f>F14*D26</f>
        <v>80169.100000000006</v>
      </c>
      <c r="G26" s="131"/>
      <c r="I26" s="134"/>
      <c r="J26" s="134"/>
    </row>
    <row r="27" spans="2:10" x14ac:dyDescent="0.35">
      <c r="B27" s="188" t="s">
        <v>292</v>
      </c>
      <c r="C27" s="189"/>
      <c r="D27" s="190"/>
      <c r="E27" s="191"/>
      <c r="F27" s="192">
        <f>SUM(F24:F26)</f>
        <v>2736245.5000000005</v>
      </c>
      <c r="G27" s="131"/>
      <c r="I27" s="134"/>
      <c r="J27" s="134"/>
    </row>
    <row r="28" spans="2:10" ht="13.9" thickBot="1" x14ac:dyDescent="0.4">
      <c r="B28" s="193" t="s">
        <v>293</v>
      </c>
      <c r="C28" s="194"/>
      <c r="D28" s="194"/>
      <c r="E28" s="195"/>
      <c r="F28" s="196">
        <f>F21+F27</f>
        <v>8816627.5</v>
      </c>
      <c r="G28" s="131"/>
      <c r="I28" s="134"/>
      <c r="J28" s="134"/>
    </row>
    <row r="29" spans="2:10" x14ac:dyDescent="0.35">
      <c r="C29" s="134"/>
      <c r="D29" s="148"/>
      <c r="E29" s="149"/>
      <c r="F29" s="150"/>
      <c r="G29" s="150"/>
      <c r="H29" s="150"/>
      <c r="I29" s="134"/>
      <c r="J29" s="134"/>
    </row>
    <row r="30" spans="2:10" ht="13.9" thickBot="1" x14ac:dyDescent="0.4">
      <c r="C30" s="134"/>
      <c r="D30" s="148"/>
      <c r="E30" s="149"/>
      <c r="F30" s="150"/>
      <c r="G30" s="150"/>
      <c r="H30" s="150"/>
      <c r="I30" s="134"/>
      <c r="J30" s="134"/>
    </row>
    <row r="31" spans="2:10" ht="25.5" customHeight="1" thickBot="1" x14ac:dyDescent="0.4">
      <c r="B31" s="676" t="s">
        <v>116</v>
      </c>
      <c r="C31" s="677"/>
      <c r="D31" s="677"/>
      <c r="E31" s="677"/>
      <c r="F31" s="677"/>
      <c r="G31" s="678"/>
      <c r="H31" s="150"/>
      <c r="I31" s="134"/>
      <c r="J31" s="134"/>
    </row>
    <row r="32" spans="2:10" ht="26" customHeight="1" x14ac:dyDescent="0.4">
      <c r="B32" s="314" t="s">
        <v>294</v>
      </c>
      <c r="C32" s="315" t="s">
        <v>296</v>
      </c>
      <c r="D32" s="315" t="s">
        <v>101</v>
      </c>
      <c r="E32" s="315" t="s">
        <v>190</v>
      </c>
      <c r="F32" s="315" t="s">
        <v>244</v>
      </c>
      <c r="G32" s="316" t="s">
        <v>130</v>
      </c>
      <c r="H32" s="150"/>
      <c r="I32" s="134"/>
      <c r="J32" s="134"/>
    </row>
    <row r="33" spans="2:10" ht="15" x14ac:dyDescent="0.4">
      <c r="B33" s="317" t="s">
        <v>295</v>
      </c>
      <c r="C33" s="318"/>
      <c r="D33" s="318"/>
      <c r="E33" s="318"/>
      <c r="F33" s="318"/>
      <c r="G33" s="319"/>
      <c r="H33" s="150"/>
      <c r="I33" s="134"/>
      <c r="J33" s="134"/>
    </row>
    <row r="34" spans="2:10" ht="15" x14ac:dyDescent="0.4">
      <c r="B34" s="317" t="s">
        <v>286</v>
      </c>
      <c r="C34" s="320"/>
      <c r="D34" s="320"/>
      <c r="E34" s="320"/>
      <c r="F34" s="320"/>
      <c r="G34" s="321"/>
      <c r="H34" s="150"/>
      <c r="I34" s="134"/>
      <c r="J34" s="134"/>
    </row>
    <row r="35" spans="2:10" ht="15" x14ac:dyDescent="0.4">
      <c r="B35" s="322" t="s">
        <v>297</v>
      </c>
      <c r="C35" s="323">
        <v>3</v>
      </c>
      <c r="D35" s="323" t="s">
        <v>302</v>
      </c>
      <c r="E35" s="323">
        <v>51722</v>
      </c>
      <c r="F35" s="323">
        <f t="shared" ref="F35:F39" si="0">ROUND(C35*E35,0)</f>
        <v>155166</v>
      </c>
      <c r="G35" s="324"/>
      <c r="H35" s="150"/>
      <c r="I35" s="134"/>
      <c r="J35" s="134"/>
    </row>
    <row r="36" spans="2:10" ht="15" x14ac:dyDescent="0.4">
      <c r="B36" s="322" t="s">
        <v>122</v>
      </c>
      <c r="C36" s="323">
        <v>10</v>
      </c>
      <c r="D36" s="323" t="s">
        <v>302</v>
      </c>
      <c r="E36" s="323">
        <f>E35</f>
        <v>51722</v>
      </c>
      <c r="F36" s="323">
        <f t="shared" si="0"/>
        <v>517220</v>
      </c>
      <c r="G36" s="324"/>
      <c r="H36" s="150"/>
      <c r="I36" s="134"/>
      <c r="J36" s="134"/>
    </row>
    <row r="37" spans="2:10" ht="15" x14ac:dyDescent="0.4">
      <c r="B37" s="322" t="s">
        <v>298</v>
      </c>
      <c r="C37" s="323">
        <v>6</v>
      </c>
      <c r="D37" s="323" t="s">
        <v>302</v>
      </c>
      <c r="E37" s="323">
        <f>E36</f>
        <v>51722</v>
      </c>
      <c r="F37" s="323">
        <f t="shared" si="0"/>
        <v>310332</v>
      </c>
      <c r="G37" s="324"/>
      <c r="H37" s="150"/>
      <c r="I37" s="134"/>
      <c r="J37" s="134"/>
    </row>
    <row r="38" spans="2:10" ht="15" x14ac:dyDescent="0.4">
      <c r="B38" s="322" t="s">
        <v>299</v>
      </c>
      <c r="C38" s="323">
        <v>7</v>
      </c>
      <c r="D38" s="323" t="s">
        <v>302</v>
      </c>
      <c r="E38" s="323">
        <f>E37</f>
        <v>51722</v>
      </c>
      <c r="F38" s="323">
        <f t="shared" si="0"/>
        <v>362054</v>
      </c>
      <c r="G38" s="324"/>
      <c r="H38" s="150"/>
      <c r="I38" s="134"/>
      <c r="J38" s="134"/>
    </row>
    <row r="39" spans="2:10" ht="15" x14ac:dyDescent="0.4">
      <c r="B39" s="322" t="s">
        <v>300</v>
      </c>
      <c r="C39" s="323">
        <v>4</v>
      </c>
      <c r="D39" s="323" t="s">
        <v>302</v>
      </c>
      <c r="E39" s="323">
        <f>E38</f>
        <v>51722</v>
      </c>
      <c r="F39" s="323">
        <f t="shared" si="0"/>
        <v>206888</v>
      </c>
      <c r="G39" s="324"/>
      <c r="H39" s="150"/>
      <c r="I39" s="134"/>
      <c r="J39" s="134"/>
    </row>
    <row r="40" spans="2:10" ht="15" x14ac:dyDescent="0.4">
      <c r="B40" s="322" t="s">
        <v>301</v>
      </c>
      <c r="C40" s="323"/>
      <c r="D40" s="323"/>
      <c r="E40" s="323"/>
      <c r="F40" s="323"/>
      <c r="G40" s="324"/>
      <c r="H40" s="150"/>
      <c r="I40" s="134"/>
      <c r="J40" s="134"/>
    </row>
    <row r="41" spans="2:10" ht="15" x14ac:dyDescent="0.4">
      <c r="B41" s="325" t="s">
        <v>141</v>
      </c>
      <c r="C41" s="326">
        <f>SUM(C35:C40)</f>
        <v>30</v>
      </c>
      <c r="D41" s="327"/>
      <c r="E41" s="328"/>
      <c r="F41" s="326">
        <f>SUM(F35:F40)</f>
        <v>1551660</v>
      </c>
      <c r="G41" s="329"/>
      <c r="H41" s="150"/>
      <c r="I41" s="134"/>
      <c r="J41" s="134"/>
    </row>
    <row r="42" spans="2:10" ht="15" x14ac:dyDescent="0.4">
      <c r="B42" s="322"/>
      <c r="C42" s="320"/>
      <c r="D42" s="320"/>
      <c r="E42" s="330"/>
      <c r="F42" s="323"/>
      <c r="G42" s="324"/>
      <c r="H42" s="150"/>
      <c r="I42" s="134"/>
      <c r="J42" s="134"/>
    </row>
    <row r="43" spans="2:10" ht="15" x14ac:dyDescent="0.4">
      <c r="B43" s="331" t="s">
        <v>303</v>
      </c>
      <c r="C43" s="320"/>
      <c r="D43" s="320"/>
      <c r="E43" s="330"/>
      <c r="F43" s="320"/>
      <c r="G43" s="324"/>
      <c r="H43" s="150"/>
      <c r="I43" s="134"/>
      <c r="J43" s="134"/>
    </row>
    <row r="44" spans="2:10" ht="15" x14ac:dyDescent="0.4">
      <c r="B44" s="332" t="s">
        <v>304</v>
      </c>
      <c r="C44" s="323">
        <v>433</v>
      </c>
      <c r="D44" s="323" t="s">
        <v>314</v>
      </c>
      <c r="E44" s="323">
        <f>13000*B60</f>
        <v>13209.3</v>
      </c>
      <c r="F44" s="323">
        <f t="shared" ref="F44:F50" si="1">ROUND(C44*E44,0)</f>
        <v>5719627</v>
      </c>
      <c r="G44" s="324"/>
      <c r="H44" s="150"/>
      <c r="I44" s="134"/>
      <c r="J44" s="134"/>
    </row>
    <row r="45" spans="2:10" ht="15" x14ac:dyDescent="0.4">
      <c r="B45" s="332" t="s">
        <v>305</v>
      </c>
      <c r="C45" s="323">
        <v>10</v>
      </c>
      <c r="D45" s="323" t="s">
        <v>315</v>
      </c>
      <c r="E45" s="323">
        <f>134961*B60</f>
        <v>137133.87210000001</v>
      </c>
      <c r="F45" s="323">
        <f t="shared" si="1"/>
        <v>1371339</v>
      </c>
      <c r="G45" s="324"/>
      <c r="H45" s="150"/>
      <c r="I45" s="134"/>
      <c r="J45" s="134"/>
    </row>
    <row r="46" spans="2:10" ht="15" x14ac:dyDescent="0.4">
      <c r="B46" s="332" t="s">
        <v>306</v>
      </c>
      <c r="C46" s="323"/>
      <c r="D46" s="323"/>
      <c r="E46" s="323"/>
      <c r="F46" s="323"/>
      <c r="G46" s="324"/>
      <c r="H46" s="150"/>
      <c r="I46" s="134"/>
      <c r="J46" s="134"/>
    </row>
    <row r="47" spans="2:10" ht="15" x14ac:dyDescent="0.4">
      <c r="B47" s="332" t="s">
        <v>307</v>
      </c>
      <c r="C47" s="323"/>
      <c r="D47" s="323"/>
      <c r="E47" s="323"/>
      <c r="F47" s="323"/>
      <c r="G47" s="324"/>
      <c r="H47" s="150"/>
      <c r="I47" s="134"/>
      <c r="J47" s="134"/>
    </row>
    <row r="48" spans="2:10" ht="15" x14ac:dyDescent="0.4">
      <c r="B48" s="332" t="s">
        <v>308</v>
      </c>
      <c r="C48" s="323"/>
      <c r="D48" s="323"/>
      <c r="E48" s="323"/>
      <c r="F48" s="323"/>
      <c r="G48" s="324"/>
      <c r="H48" s="150"/>
      <c r="I48" s="134"/>
      <c r="J48" s="134"/>
    </row>
    <row r="49" spans="2:10" ht="15" x14ac:dyDescent="0.4">
      <c r="B49" s="332" t="s">
        <v>309</v>
      </c>
      <c r="C49" s="323">
        <v>7</v>
      </c>
      <c r="D49" s="323" t="s">
        <v>316</v>
      </c>
      <c r="E49" s="323">
        <f>9405*B60</f>
        <v>9556.4205000000002</v>
      </c>
      <c r="F49" s="323">
        <f t="shared" si="1"/>
        <v>66895</v>
      </c>
      <c r="G49" s="324"/>
      <c r="H49" s="150"/>
      <c r="I49" s="134"/>
      <c r="J49" s="134"/>
    </row>
    <row r="50" spans="2:10" ht="15" x14ac:dyDescent="0.4">
      <c r="B50" s="332" t="s">
        <v>310</v>
      </c>
      <c r="C50" s="323">
        <v>2</v>
      </c>
      <c r="D50" s="323" t="s">
        <v>316</v>
      </c>
      <c r="E50" s="323">
        <f>5225*B60</f>
        <v>5309.1225000000004</v>
      </c>
      <c r="F50" s="323">
        <f t="shared" si="1"/>
        <v>10618</v>
      </c>
      <c r="G50" s="324"/>
      <c r="H50" s="150"/>
      <c r="I50" s="134"/>
      <c r="J50" s="134"/>
    </row>
    <row r="51" spans="2:10" ht="15" x14ac:dyDescent="0.4">
      <c r="B51" s="333" t="s">
        <v>142</v>
      </c>
      <c r="C51" s="323"/>
      <c r="D51" s="323"/>
      <c r="E51" s="323"/>
      <c r="F51" s="334">
        <f>SUM(F44:F50)</f>
        <v>7168479</v>
      </c>
      <c r="G51" s="324"/>
      <c r="H51" s="150"/>
      <c r="I51" s="134"/>
      <c r="J51" s="134"/>
    </row>
    <row r="52" spans="2:10" ht="15" x14ac:dyDescent="0.4">
      <c r="B52" s="331" t="s">
        <v>143</v>
      </c>
      <c r="C52" s="320"/>
      <c r="D52" s="320"/>
      <c r="E52" s="330"/>
      <c r="F52" s="320"/>
      <c r="G52" s="324"/>
      <c r="H52" s="150"/>
      <c r="I52" s="134"/>
      <c r="J52" s="134"/>
    </row>
    <row r="53" spans="2:10" ht="15" x14ac:dyDescent="0.4">
      <c r="B53" s="322" t="s">
        <v>311</v>
      </c>
      <c r="C53" s="335">
        <v>0.05</v>
      </c>
      <c r="D53" s="323"/>
      <c r="E53" s="323"/>
      <c r="F53" s="323">
        <f>F41*C53</f>
        <v>77583</v>
      </c>
      <c r="G53" s="324"/>
      <c r="H53" s="134"/>
      <c r="I53" s="134"/>
      <c r="J53" s="134"/>
    </row>
    <row r="54" spans="2:10" ht="15" x14ac:dyDescent="0.4">
      <c r="B54" s="322" t="s">
        <v>312</v>
      </c>
      <c r="C54" s="335">
        <v>0.3</v>
      </c>
      <c r="D54" s="323"/>
      <c r="E54" s="323"/>
      <c r="F54" s="323">
        <f>F51*C54</f>
        <v>2150543.6999999997</v>
      </c>
      <c r="G54" s="324"/>
      <c r="H54" s="150"/>
      <c r="I54" s="134"/>
      <c r="J54" s="134"/>
    </row>
    <row r="55" spans="2:10" ht="15" x14ac:dyDescent="0.4">
      <c r="B55" s="336" t="s">
        <v>144</v>
      </c>
      <c r="C55" s="337"/>
      <c r="D55" s="337"/>
      <c r="E55" s="338"/>
      <c r="F55" s="338">
        <f>SUM(F53:F54)</f>
        <v>2228126.6999999997</v>
      </c>
      <c r="G55" s="339"/>
      <c r="H55" s="150"/>
      <c r="I55" s="134"/>
      <c r="J55" s="134"/>
    </row>
    <row r="56" spans="2:10" ht="15" x14ac:dyDescent="0.4">
      <c r="B56" s="336" t="s">
        <v>313</v>
      </c>
      <c r="C56" s="340"/>
      <c r="D56" s="340"/>
      <c r="E56" s="340"/>
      <c r="F56" s="341">
        <f>F55+F51+F41</f>
        <v>10948265.699999999</v>
      </c>
      <c r="G56" s="342"/>
      <c r="H56" s="150"/>
      <c r="I56" s="134"/>
      <c r="J56" s="134"/>
    </row>
    <row r="57" spans="2:10" ht="15" x14ac:dyDescent="0.4">
      <c r="B57" s="331"/>
      <c r="C57" s="343"/>
      <c r="D57" s="343"/>
      <c r="E57" s="343"/>
      <c r="F57" s="344"/>
      <c r="G57" s="345"/>
      <c r="H57" s="150"/>
      <c r="I57" s="134"/>
      <c r="J57" s="134"/>
    </row>
    <row r="58" spans="2:10" ht="15" x14ac:dyDescent="0.4">
      <c r="B58" s="331"/>
      <c r="C58" s="343"/>
      <c r="D58" s="343"/>
      <c r="E58" s="343"/>
      <c r="F58" s="344">
        <f>ROUND(F56/1000,0)</f>
        <v>10948</v>
      </c>
      <c r="G58" s="345" t="s">
        <v>145</v>
      </c>
      <c r="H58" s="150"/>
      <c r="I58" s="134"/>
      <c r="J58" s="134"/>
    </row>
    <row r="59" spans="2:10" ht="15" x14ac:dyDescent="0.4">
      <c r="B59" s="346" t="s">
        <v>317</v>
      </c>
      <c r="C59" s="347"/>
      <c r="D59" s="347"/>
      <c r="E59" s="348"/>
      <c r="F59" s="349"/>
      <c r="G59" s="350"/>
      <c r="H59" s="150"/>
      <c r="I59" s="134"/>
      <c r="J59" s="134"/>
    </row>
    <row r="60" spans="2:10" ht="13.9" thickBot="1" x14ac:dyDescent="0.4">
      <c r="B60" s="151">
        <v>1.0161</v>
      </c>
      <c r="C60" s="152"/>
      <c r="D60" s="152"/>
      <c r="E60" s="153"/>
      <c r="F60" s="152"/>
      <c r="G60" s="154"/>
      <c r="H60" s="150"/>
      <c r="I60" s="134"/>
      <c r="J60" s="134"/>
    </row>
    <row r="61" spans="2:10" ht="13.9" thickBot="1" x14ac:dyDescent="0.4">
      <c r="C61" s="134"/>
      <c r="D61" s="148"/>
      <c r="E61" s="149"/>
      <c r="F61" s="150"/>
      <c r="G61" s="150"/>
      <c r="H61" s="150"/>
      <c r="I61" s="134"/>
      <c r="J61" s="134"/>
    </row>
    <row r="62" spans="2:10" ht="22.5" customHeight="1" thickBot="1" x14ac:dyDescent="0.4">
      <c r="B62" s="676" t="s">
        <v>117</v>
      </c>
      <c r="C62" s="677"/>
      <c r="D62" s="677"/>
      <c r="E62" s="677"/>
      <c r="F62" s="677"/>
      <c r="G62" s="678"/>
      <c r="H62" s="150"/>
      <c r="I62" s="134"/>
      <c r="J62" s="134"/>
    </row>
    <row r="63" spans="2:10" ht="30" x14ac:dyDescent="0.35">
      <c r="B63" s="295" t="s">
        <v>100</v>
      </c>
      <c r="C63" s="296" t="s">
        <v>81</v>
      </c>
      <c r="D63" s="297" t="s">
        <v>82</v>
      </c>
      <c r="E63" s="297" t="s">
        <v>83</v>
      </c>
      <c r="F63" s="296" t="s">
        <v>190</v>
      </c>
      <c r="G63" s="298" t="s">
        <v>244</v>
      </c>
      <c r="H63" s="150"/>
      <c r="I63" s="134"/>
      <c r="J63" s="134"/>
    </row>
    <row r="64" spans="2:10" ht="15" x14ac:dyDescent="0.35">
      <c r="B64" s="299" t="s">
        <v>146</v>
      </c>
      <c r="C64" s="300"/>
      <c r="D64" s="300"/>
      <c r="E64" s="300"/>
      <c r="F64" s="300"/>
      <c r="G64" s="301"/>
      <c r="H64" s="150"/>
      <c r="I64" s="134"/>
      <c r="J64" s="134"/>
    </row>
    <row r="65" spans="2:10" ht="15" x14ac:dyDescent="0.35">
      <c r="B65" s="299" t="s">
        <v>318</v>
      </c>
      <c r="C65" s="300"/>
      <c r="D65" s="300"/>
      <c r="E65" s="300"/>
      <c r="F65" s="300"/>
      <c r="G65" s="301"/>
      <c r="H65" s="150"/>
      <c r="I65" s="134"/>
      <c r="J65" s="134"/>
    </row>
    <row r="66" spans="2:10" ht="15" x14ac:dyDescent="0.35">
      <c r="B66" s="302" t="s">
        <v>319</v>
      </c>
      <c r="C66" s="303">
        <v>1</v>
      </c>
      <c r="D66" s="303">
        <v>1</v>
      </c>
      <c r="E66" s="304">
        <v>0.7</v>
      </c>
      <c r="F66" s="305">
        <v>7500000</v>
      </c>
      <c r="G66" s="306">
        <f>+F66*E66*D66*C66</f>
        <v>5250000</v>
      </c>
      <c r="H66" s="150"/>
      <c r="I66" s="134"/>
      <c r="J66" s="134"/>
    </row>
    <row r="67" spans="2:10" ht="15" x14ac:dyDescent="0.35">
      <c r="B67" s="302" t="s">
        <v>147</v>
      </c>
      <c r="C67" s="303">
        <v>1</v>
      </c>
      <c r="D67" s="303">
        <v>1</v>
      </c>
      <c r="E67" s="304">
        <v>1</v>
      </c>
      <c r="F67" s="305">
        <v>5000000</v>
      </c>
      <c r="G67" s="306">
        <f t="shared" ref="G67:G70" si="2">+F67*E67*D67*C67</f>
        <v>5000000</v>
      </c>
      <c r="H67" s="150"/>
      <c r="I67" s="134"/>
      <c r="J67" s="134"/>
    </row>
    <row r="68" spans="2:10" ht="15" x14ac:dyDescent="0.35">
      <c r="B68" s="302" t="s">
        <v>148</v>
      </c>
      <c r="C68" s="303">
        <v>1</v>
      </c>
      <c r="D68" s="303">
        <v>1</v>
      </c>
      <c r="E68" s="304">
        <v>1</v>
      </c>
      <c r="F68" s="305">
        <v>5000000</v>
      </c>
      <c r="G68" s="306">
        <f t="shared" si="2"/>
        <v>5000000</v>
      </c>
      <c r="H68" s="150"/>
      <c r="I68" s="134"/>
      <c r="J68" s="134"/>
    </row>
    <row r="69" spans="2:10" ht="15" x14ac:dyDescent="0.35">
      <c r="B69" s="279" t="s">
        <v>149</v>
      </c>
      <c r="C69" s="303">
        <v>1</v>
      </c>
      <c r="D69" s="303">
        <v>1</v>
      </c>
      <c r="E69" s="304">
        <v>1</v>
      </c>
      <c r="F69" s="305">
        <v>5000000</v>
      </c>
      <c r="G69" s="306">
        <f t="shared" si="2"/>
        <v>5000000</v>
      </c>
      <c r="H69" s="150"/>
      <c r="I69" s="134"/>
      <c r="J69" s="134"/>
    </row>
    <row r="70" spans="2:10" ht="15" x14ac:dyDescent="0.35">
      <c r="B70" s="307" t="s">
        <v>150</v>
      </c>
      <c r="C70" s="303">
        <v>1</v>
      </c>
      <c r="D70" s="303">
        <v>1</v>
      </c>
      <c r="E70" s="304">
        <v>0.25</v>
      </c>
      <c r="F70" s="305">
        <v>2200000</v>
      </c>
      <c r="G70" s="306">
        <f t="shared" si="2"/>
        <v>550000</v>
      </c>
      <c r="H70" s="150"/>
      <c r="I70" s="134"/>
      <c r="J70" s="134"/>
    </row>
    <row r="71" spans="2:10" ht="15" x14ac:dyDescent="0.35">
      <c r="B71" s="696"/>
      <c r="C71" s="697"/>
      <c r="D71" s="697"/>
      <c r="E71" s="697"/>
      <c r="F71" s="697"/>
      <c r="G71" s="308">
        <f>SUM(G66:G70)</f>
        <v>20800000</v>
      </c>
      <c r="H71" s="150"/>
      <c r="I71" s="134"/>
      <c r="J71" s="134"/>
    </row>
    <row r="72" spans="2:10" ht="15" x14ac:dyDescent="0.35">
      <c r="B72" s="698" t="s">
        <v>99</v>
      </c>
      <c r="C72" s="699"/>
      <c r="D72" s="699"/>
      <c r="E72" s="699"/>
      <c r="F72" s="699"/>
      <c r="G72" s="700"/>
      <c r="H72" s="150"/>
      <c r="I72" s="134"/>
      <c r="J72" s="134"/>
    </row>
    <row r="73" spans="2:10" ht="15" x14ac:dyDescent="0.35">
      <c r="B73" s="685" t="s">
        <v>102</v>
      </c>
      <c r="C73" s="686"/>
      <c r="D73" s="309" t="s">
        <v>103</v>
      </c>
      <c r="E73" s="310">
        <v>1</v>
      </c>
      <c r="F73" s="311">
        <v>2000000</v>
      </c>
      <c r="G73" s="312">
        <f t="shared" ref="G73:G78" si="3">+F73*E73</f>
        <v>2000000</v>
      </c>
      <c r="H73" s="150"/>
      <c r="I73" s="134"/>
      <c r="J73" s="134"/>
    </row>
    <row r="74" spans="2:10" ht="15" x14ac:dyDescent="0.35">
      <c r="B74" s="685" t="s">
        <v>321</v>
      </c>
      <c r="C74" s="686"/>
      <c r="D74" s="309" t="s">
        <v>103</v>
      </c>
      <c r="E74" s="310">
        <v>1</v>
      </c>
      <c r="F74" s="311">
        <v>2000000</v>
      </c>
      <c r="G74" s="312">
        <f t="shared" si="3"/>
        <v>2000000</v>
      </c>
      <c r="H74" s="150"/>
      <c r="I74" s="134"/>
      <c r="J74" s="134"/>
    </row>
    <row r="75" spans="2:10" ht="15" x14ac:dyDescent="0.35">
      <c r="B75" s="685" t="s">
        <v>106</v>
      </c>
      <c r="C75" s="686"/>
      <c r="D75" s="309" t="s">
        <v>151</v>
      </c>
      <c r="E75" s="310">
        <v>25</v>
      </c>
      <c r="F75" s="311">
        <v>450000</v>
      </c>
      <c r="G75" s="312">
        <f t="shared" si="3"/>
        <v>11250000</v>
      </c>
      <c r="H75" s="150"/>
      <c r="I75" s="134"/>
      <c r="J75" s="134"/>
    </row>
    <row r="76" spans="2:10" ht="15" x14ac:dyDescent="0.35">
      <c r="B76" s="685" t="s">
        <v>107</v>
      </c>
      <c r="C76" s="686"/>
      <c r="D76" s="309" t="s">
        <v>151</v>
      </c>
      <c r="E76" s="310">
        <v>75</v>
      </c>
      <c r="F76" s="311">
        <v>70000</v>
      </c>
      <c r="G76" s="312">
        <f t="shared" si="3"/>
        <v>5250000</v>
      </c>
      <c r="H76" s="150"/>
      <c r="I76" s="134"/>
      <c r="J76" s="134"/>
    </row>
    <row r="77" spans="2:10" ht="15" x14ac:dyDescent="0.35">
      <c r="B77" s="685" t="s">
        <v>152</v>
      </c>
      <c r="C77" s="686"/>
      <c r="D77" s="309" t="s">
        <v>151</v>
      </c>
      <c r="E77" s="310">
        <v>75</v>
      </c>
      <c r="F77" s="311">
        <v>50000</v>
      </c>
      <c r="G77" s="312">
        <f t="shared" si="3"/>
        <v>3750000</v>
      </c>
      <c r="H77" s="150"/>
      <c r="I77" s="134"/>
      <c r="J77" s="134"/>
    </row>
    <row r="78" spans="2:10" ht="15" x14ac:dyDescent="0.35">
      <c r="B78" s="685" t="s">
        <v>320</v>
      </c>
      <c r="C78" s="686"/>
      <c r="D78" s="309" t="s">
        <v>103</v>
      </c>
      <c r="E78" s="310">
        <v>1</v>
      </c>
      <c r="F78" s="311">
        <v>3000000</v>
      </c>
      <c r="G78" s="312">
        <f t="shared" si="3"/>
        <v>3000000</v>
      </c>
      <c r="H78" s="150"/>
      <c r="I78" s="134"/>
      <c r="J78" s="134"/>
    </row>
    <row r="79" spans="2:10" ht="15.4" thickBot="1" x14ac:dyDescent="0.4">
      <c r="B79" s="687"/>
      <c r="C79" s="688"/>
      <c r="D79" s="688"/>
      <c r="E79" s="688"/>
      <c r="F79" s="688"/>
      <c r="G79" s="313">
        <f>SUM(G73:G78)</f>
        <v>27250000</v>
      </c>
      <c r="H79" s="150"/>
      <c r="I79" s="134"/>
      <c r="J79" s="134"/>
    </row>
    <row r="80" spans="2:10" ht="13.9" thickBot="1" x14ac:dyDescent="0.4">
      <c r="B80" s="134"/>
      <c r="C80" s="134"/>
      <c r="D80" s="148"/>
      <c r="E80" s="149"/>
      <c r="F80" s="150"/>
      <c r="G80" s="150"/>
      <c r="H80" s="150"/>
      <c r="I80" s="134"/>
      <c r="J80" s="134"/>
    </row>
    <row r="81" spans="2:10" ht="30.75" customHeight="1" x14ac:dyDescent="0.35">
      <c r="B81" s="691" t="s">
        <v>118</v>
      </c>
      <c r="C81" s="692"/>
      <c r="D81" s="692"/>
      <c r="E81" s="692"/>
      <c r="F81" s="692"/>
      <c r="G81" s="693"/>
      <c r="H81" s="150"/>
      <c r="I81" s="134"/>
      <c r="J81" s="134"/>
    </row>
    <row r="82" spans="2:10" ht="15" x14ac:dyDescent="0.35">
      <c r="B82" s="251" t="s">
        <v>283</v>
      </c>
      <c r="C82" s="252" t="s">
        <v>101</v>
      </c>
      <c r="D82" s="253" t="s">
        <v>81</v>
      </c>
      <c r="E82" s="254" t="s">
        <v>190</v>
      </c>
      <c r="F82" s="254" t="s">
        <v>322</v>
      </c>
      <c r="G82" s="255" t="s">
        <v>121</v>
      </c>
      <c r="H82" s="150"/>
      <c r="I82" s="134"/>
      <c r="J82" s="134"/>
    </row>
    <row r="83" spans="2:10" ht="15" x14ac:dyDescent="0.35">
      <c r="B83" s="256" t="s">
        <v>323</v>
      </c>
      <c r="C83" s="257"/>
      <c r="D83" s="258"/>
      <c r="E83" s="258"/>
      <c r="F83" s="258"/>
      <c r="G83" s="259"/>
      <c r="H83" s="150"/>
      <c r="I83" s="134"/>
      <c r="J83" s="134"/>
    </row>
    <row r="84" spans="2:10" ht="15" x14ac:dyDescent="0.35">
      <c r="B84" s="260" t="s">
        <v>324</v>
      </c>
      <c r="C84" s="261"/>
      <c r="D84" s="262"/>
      <c r="E84" s="262"/>
      <c r="F84" s="262"/>
      <c r="G84" s="263"/>
      <c r="H84" s="150"/>
      <c r="I84" s="134"/>
      <c r="J84" s="134"/>
    </row>
    <row r="85" spans="2:10" ht="15" x14ac:dyDescent="0.35">
      <c r="B85" s="264" t="s">
        <v>153</v>
      </c>
      <c r="C85" s="265" t="s">
        <v>123</v>
      </c>
      <c r="D85" s="266">
        <v>12</v>
      </c>
      <c r="E85" s="267">
        <v>500000</v>
      </c>
      <c r="F85" s="267">
        <f>+D85*E85</f>
        <v>6000000</v>
      </c>
      <c r="G85" s="268">
        <f t="shared" ref="G85:G98" si="4">+F85*$D$12</f>
        <v>60000000</v>
      </c>
      <c r="H85" s="134"/>
      <c r="I85" s="134"/>
      <c r="J85" s="134"/>
    </row>
    <row r="86" spans="2:10" ht="15" x14ac:dyDescent="0.35">
      <c r="B86" s="264" t="s">
        <v>154</v>
      </c>
      <c r="C86" s="265" t="s">
        <v>123</v>
      </c>
      <c r="D86" s="266">
        <v>12</v>
      </c>
      <c r="E86" s="267">
        <v>500000</v>
      </c>
      <c r="F86" s="267">
        <f t="shared" ref="F86:F98" si="5">+D86*E86</f>
        <v>6000000</v>
      </c>
      <c r="G86" s="268">
        <f t="shared" si="4"/>
        <v>60000000</v>
      </c>
      <c r="H86" s="150"/>
      <c r="I86" s="134"/>
      <c r="J86" s="134"/>
    </row>
    <row r="87" spans="2:10" ht="15" x14ac:dyDescent="0.35">
      <c r="B87" s="264" t="s">
        <v>155</v>
      </c>
      <c r="C87" s="265" t="s">
        <v>123</v>
      </c>
      <c r="D87" s="266">
        <v>12</v>
      </c>
      <c r="E87" s="267">
        <v>500000</v>
      </c>
      <c r="F87" s="267">
        <f t="shared" si="5"/>
        <v>6000000</v>
      </c>
      <c r="G87" s="268">
        <f t="shared" si="4"/>
        <v>60000000</v>
      </c>
      <c r="H87" s="150"/>
      <c r="I87" s="134"/>
      <c r="J87" s="134"/>
    </row>
    <row r="88" spans="2:10" ht="15" x14ac:dyDescent="0.35">
      <c r="B88" s="264" t="s">
        <v>156</v>
      </c>
      <c r="C88" s="265" t="s">
        <v>123</v>
      </c>
      <c r="D88" s="266">
        <v>12</v>
      </c>
      <c r="E88" s="267">
        <v>500000</v>
      </c>
      <c r="F88" s="267">
        <f t="shared" si="5"/>
        <v>6000000</v>
      </c>
      <c r="G88" s="268">
        <f t="shared" si="4"/>
        <v>60000000</v>
      </c>
      <c r="H88" s="150"/>
      <c r="I88" s="134"/>
      <c r="J88" s="134"/>
    </row>
    <row r="89" spans="2:10" ht="15" x14ac:dyDescent="0.35">
      <c r="B89" s="264" t="s">
        <v>122</v>
      </c>
      <c r="C89" s="265" t="s">
        <v>123</v>
      </c>
      <c r="D89" s="266">
        <v>12</v>
      </c>
      <c r="E89" s="267">
        <v>500000</v>
      </c>
      <c r="F89" s="267">
        <f t="shared" si="5"/>
        <v>6000000</v>
      </c>
      <c r="G89" s="268">
        <f t="shared" si="4"/>
        <v>60000000</v>
      </c>
      <c r="H89" s="150"/>
      <c r="I89" s="134"/>
      <c r="J89" s="134"/>
    </row>
    <row r="90" spans="2:10" ht="15" x14ac:dyDescent="0.35">
      <c r="B90" s="264" t="s">
        <v>157</v>
      </c>
      <c r="C90" s="265" t="s">
        <v>123</v>
      </c>
      <c r="D90" s="266">
        <v>12</v>
      </c>
      <c r="E90" s="267">
        <v>500000</v>
      </c>
      <c r="F90" s="267">
        <f t="shared" si="5"/>
        <v>6000000</v>
      </c>
      <c r="G90" s="268">
        <f t="shared" si="4"/>
        <v>60000000</v>
      </c>
      <c r="H90" s="150"/>
      <c r="I90" s="134"/>
      <c r="J90" s="134"/>
    </row>
    <row r="91" spans="2:10" ht="15" x14ac:dyDescent="0.35">
      <c r="B91" s="264" t="s">
        <v>158</v>
      </c>
      <c r="C91" s="265" t="s">
        <v>123</v>
      </c>
      <c r="D91" s="266">
        <v>12</v>
      </c>
      <c r="E91" s="267">
        <v>500000</v>
      </c>
      <c r="F91" s="267">
        <f t="shared" si="5"/>
        <v>6000000</v>
      </c>
      <c r="G91" s="268">
        <f t="shared" si="4"/>
        <v>60000000</v>
      </c>
      <c r="H91" s="150"/>
      <c r="I91" s="134"/>
      <c r="J91" s="134"/>
    </row>
    <row r="92" spans="2:10" ht="15" x14ac:dyDescent="0.35">
      <c r="B92" s="264" t="s">
        <v>159</v>
      </c>
      <c r="C92" s="265" t="s">
        <v>123</v>
      </c>
      <c r="D92" s="266">
        <v>12</v>
      </c>
      <c r="E92" s="267">
        <v>500000</v>
      </c>
      <c r="F92" s="267">
        <f t="shared" si="5"/>
        <v>6000000</v>
      </c>
      <c r="G92" s="268">
        <f t="shared" si="4"/>
        <v>60000000</v>
      </c>
      <c r="H92" s="150"/>
      <c r="I92" s="134"/>
      <c r="J92" s="134"/>
    </row>
    <row r="93" spans="2:10" ht="15" x14ac:dyDescent="0.35">
      <c r="B93" s="264" t="s">
        <v>160</v>
      </c>
      <c r="C93" s="265" t="s">
        <v>123</v>
      </c>
      <c r="D93" s="266">
        <v>12</v>
      </c>
      <c r="E93" s="267">
        <v>500000</v>
      </c>
      <c r="F93" s="267">
        <f t="shared" si="5"/>
        <v>6000000</v>
      </c>
      <c r="G93" s="268">
        <f t="shared" si="4"/>
        <v>60000000</v>
      </c>
      <c r="H93" s="150"/>
      <c r="I93" s="134"/>
      <c r="J93" s="134"/>
    </row>
    <row r="94" spans="2:10" ht="15" x14ac:dyDescent="0.35">
      <c r="B94" s="264" t="s">
        <v>161</v>
      </c>
      <c r="C94" s="265" t="s">
        <v>123</v>
      </c>
      <c r="D94" s="266">
        <v>12</v>
      </c>
      <c r="E94" s="267">
        <v>500000</v>
      </c>
      <c r="F94" s="267">
        <f t="shared" si="5"/>
        <v>6000000</v>
      </c>
      <c r="G94" s="268">
        <f t="shared" si="4"/>
        <v>60000000</v>
      </c>
      <c r="H94" s="150"/>
      <c r="I94" s="134"/>
      <c r="J94" s="134"/>
    </row>
    <row r="95" spans="2:10" ht="15" x14ac:dyDescent="0.35">
      <c r="B95" s="264" t="s">
        <v>162</v>
      </c>
      <c r="C95" s="265" t="s">
        <v>123</v>
      </c>
      <c r="D95" s="266">
        <v>12</v>
      </c>
      <c r="E95" s="267">
        <v>500000</v>
      </c>
      <c r="F95" s="267">
        <f t="shared" si="5"/>
        <v>6000000</v>
      </c>
      <c r="G95" s="268">
        <f t="shared" si="4"/>
        <v>60000000</v>
      </c>
      <c r="H95" s="150"/>
      <c r="I95" s="134"/>
      <c r="J95" s="134"/>
    </row>
    <row r="96" spans="2:10" ht="15" x14ac:dyDescent="0.35">
      <c r="B96" s="264" t="s">
        <v>163</v>
      </c>
      <c r="C96" s="265" t="s">
        <v>123</v>
      </c>
      <c r="D96" s="266">
        <v>12</v>
      </c>
      <c r="E96" s="267">
        <v>500000</v>
      </c>
      <c r="F96" s="267">
        <f t="shared" si="5"/>
        <v>6000000</v>
      </c>
      <c r="G96" s="268">
        <f t="shared" si="4"/>
        <v>60000000</v>
      </c>
      <c r="H96" s="150"/>
      <c r="I96" s="134"/>
      <c r="J96" s="134"/>
    </row>
    <row r="97" spans="2:10" ht="15" x14ac:dyDescent="0.35">
      <c r="B97" s="264" t="s">
        <v>164</v>
      </c>
      <c r="C97" s="265" t="s">
        <v>123</v>
      </c>
      <c r="D97" s="266">
        <v>12</v>
      </c>
      <c r="E97" s="267">
        <v>500000</v>
      </c>
      <c r="F97" s="267">
        <f t="shared" si="5"/>
        <v>6000000</v>
      </c>
      <c r="G97" s="268">
        <f t="shared" si="4"/>
        <v>60000000</v>
      </c>
      <c r="H97" s="150"/>
      <c r="I97" s="134"/>
      <c r="J97" s="134"/>
    </row>
    <row r="98" spans="2:10" ht="15" x14ac:dyDescent="0.35">
      <c r="B98" s="264" t="s">
        <v>165</v>
      </c>
      <c r="C98" s="265" t="s">
        <v>123</v>
      </c>
      <c r="D98" s="266">
        <v>12</v>
      </c>
      <c r="E98" s="267">
        <v>500000</v>
      </c>
      <c r="F98" s="267">
        <f t="shared" si="5"/>
        <v>6000000</v>
      </c>
      <c r="G98" s="268">
        <f t="shared" si="4"/>
        <v>60000000</v>
      </c>
      <c r="H98" s="150"/>
      <c r="I98" s="134"/>
      <c r="J98" s="134"/>
    </row>
    <row r="99" spans="2:10" ht="15" x14ac:dyDescent="0.35">
      <c r="B99" s="269" t="s">
        <v>141</v>
      </c>
      <c r="C99" s="252"/>
      <c r="D99" s="270">
        <f>SUM(D85:D98)</f>
        <v>168</v>
      </c>
      <c r="E99" s="271"/>
      <c r="F99" s="272">
        <f>SUM(F85:F98)</f>
        <v>84000000</v>
      </c>
      <c r="G99" s="273">
        <f>SUM(G85:G98)</f>
        <v>840000000</v>
      </c>
      <c r="H99" s="150"/>
      <c r="I99" s="134"/>
      <c r="J99" s="134"/>
    </row>
    <row r="100" spans="2:10" ht="15" x14ac:dyDescent="0.35">
      <c r="B100" s="274" t="s">
        <v>325</v>
      </c>
      <c r="C100" s="252"/>
      <c r="D100" s="253"/>
      <c r="E100" s="253"/>
      <c r="F100" s="253"/>
      <c r="G100" s="275"/>
      <c r="H100" s="150"/>
      <c r="I100" s="134"/>
      <c r="J100" s="134"/>
    </row>
    <row r="101" spans="2:10" ht="15" x14ac:dyDescent="0.35">
      <c r="B101" s="264" t="s">
        <v>166</v>
      </c>
      <c r="C101" s="265" t="s">
        <v>167</v>
      </c>
      <c r="D101" s="276">
        <v>260</v>
      </c>
      <c r="E101" s="267">
        <v>2600</v>
      </c>
      <c r="F101" s="267">
        <f t="shared" ref="F101:F111" si="6">+D101*E101</f>
        <v>676000</v>
      </c>
      <c r="G101" s="268" t="e">
        <f>IF([1]MANTENIMIENTOS!$I$5="x",0,(F101*$D$12))</f>
        <v>#REF!</v>
      </c>
      <c r="H101" s="150"/>
      <c r="I101" s="134"/>
      <c r="J101" s="134"/>
    </row>
    <row r="102" spans="2:10" ht="15" x14ac:dyDescent="0.4">
      <c r="B102" s="277" t="s">
        <v>168</v>
      </c>
      <c r="C102" s="265" t="s">
        <v>169</v>
      </c>
      <c r="D102" s="276">
        <v>1</v>
      </c>
      <c r="E102" s="267">
        <v>20000</v>
      </c>
      <c r="F102" s="267">
        <f>+D102*E102</f>
        <v>20000</v>
      </c>
      <c r="G102" s="268">
        <f>+F102*$D$12</f>
        <v>200000</v>
      </c>
      <c r="H102" s="150"/>
      <c r="I102" s="134"/>
      <c r="J102" s="134"/>
    </row>
    <row r="103" spans="2:10" ht="15" x14ac:dyDescent="0.35">
      <c r="B103" s="264" t="s">
        <v>326</v>
      </c>
      <c r="C103" s="265" t="s">
        <v>169</v>
      </c>
      <c r="D103" s="276">
        <v>1</v>
      </c>
      <c r="E103" s="267">
        <v>28000</v>
      </c>
      <c r="F103" s="267">
        <f t="shared" si="6"/>
        <v>28000</v>
      </c>
      <c r="G103" s="268">
        <f t="shared" ref="G103:G111" si="7">+F103*$D$12</f>
        <v>280000</v>
      </c>
      <c r="H103" s="150"/>
      <c r="I103" s="134"/>
      <c r="J103" s="134"/>
    </row>
    <row r="104" spans="2:10" ht="15" x14ac:dyDescent="0.4">
      <c r="B104" s="277" t="s">
        <v>171</v>
      </c>
      <c r="C104" s="278" t="s">
        <v>316</v>
      </c>
      <c r="D104" s="276">
        <v>10</v>
      </c>
      <c r="E104" s="267">
        <v>45000</v>
      </c>
      <c r="F104" s="267">
        <f t="shared" si="6"/>
        <v>450000</v>
      </c>
      <c r="G104" s="268">
        <f t="shared" si="7"/>
        <v>4500000</v>
      </c>
      <c r="H104" s="150"/>
      <c r="I104" s="134"/>
      <c r="J104" s="134"/>
    </row>
    <row r="105" spans="2:10" ht="15" x14ac:dyDescent="0.35">
      <c r="B105" s="264"/>
      <c r="C105" s="265"/>
      <c r="D105" s="276">
        <f>+K88</f>
        <v>0</v>
      </c>
      <c r="E105" s="267">
        <f t="shared" ref="D105:E111" si="8">+L88</f>
        <v>0</v>
      </c>
      <c r="F105" s="267">
        <f t="shared" si="6"/>
        <v>0</v>
      </c>
      <c r="G105" s="268">
        <f t="shared" si="7"/>
        <v>0</v>
      </c>
      <c r="H105" s="150"/>
      <c r="I105" s="134"/>
      <c r="J105" s="134"/>
    </row>
    <row r="106" spans="2:10" ht="15" x14ac:dyDescent="0.35">
      <c r="B106" s="279">
        <f t="shared" ref="B106:B111" si="9">+J89</f>
        <v>0</v>
      </c>
      <c r="C106" s="265" t="str">
        <f t="shared" ref="C106:C107" si="10">+IF(B106&gt;0,"Kgr.","")</f>
        <v/>
      </c>
      <c r="D106" s="276">
        <v>0</v>
      </c>
      <c r="E106" s="267">
        <f t="shared" si="8"/>
        <v>0</v>
      </c>
      <c r="F106" s="267">
        <f t="shared" si="6"/>
        <v>0</v>
      </c>
      <c r="G106" s="268">
        <f t="shared" si="7"/>
        <v>0</v>
      </c>
      <c r="H106" s="150"/>
      <c r="I106" s="134"/>
      <c r="J106" s="134"/>
    </row>
    <row r="107" spans="2:10" ht="15" x14ac:dyDescent="0.35">
      <c r="B107" s="279">
        <f t="shared" si="9"/>
        <v>0</v>
      </c>
      <c r="C107" s="265" t="str">
        <f t="shared" si="10"/>
        <v/>
      </c>
      <c r="D107" s="276">
        <f>+K90</f>
        <v>0</v>
      </c>
      <c r="E107" s="267">
        <f t="shared" si="8"/>
        <v>0</v>
      </c>
      <c r="F107" s="267">
        <f t="shared" si="6"/>
        <v>0</v>
      </c>
      <c r="G107" s="268">
        <f t="shared" si="7"/>
        <v>0</v>
      </c>
      <c r="H107" s="150"/>
      <c r="I107" s="134"/>
      <c r="J107" s="134"/>
    </row>
    <row r="108" spans="2:10" ht="15" x14ac:dyDescent="0.35">
      <c r="B108" s="280">
        <f t="shared" si="9"/>
        <v>0</v>
      </c>
      <c r="C108" s="265" t="str">
        <f>+IF(B108&gt;0,"Kgr.-Lts.","")</f>
        <v/>
      </c>
      <c r="D108" s="276">
        <f>+K91</f>
        <v>0</v>
      </c>
      <c r="E108" s="267">
        <f t="shared" si="8"/>
        <v>0</v>
      </c>
      <c r="F108" s="267">
        <f t="shared" si="6"/>
        <v>0</v>
      </c>
      <c r="G108" s="268">
        <f t="shared" si="7"/>
        <v>0</v>
      </c>
      <c r="H108" s="150"/>
      <c r="I108" s="134"/>
      <c r="J108" s="134"/>
    </row>
    <row r="109" spans="2:10" ht="15" x14ac:dyDescent="0.35">
      <c r="B109" s="280">
        <f t="shared" si="9"/>
        <v>0</v>
      </c>
      <c r="C109" s="265" t="str">
        <f>+IF(B109&gt;0,"Kgr.-Lts.","")</f>
        <v/>
      </c>
      <c r="D109" s="276">
        <f t="shared" si="8"/>
        <v>0</v>
      </c>
      <c r="E109" s="267">
        <f t="shared" si="8"/>
        <v>0</v>
      </c>
      <c r="F109" s="267">
        <f t="shared" si="6"/>
        <v>0</v>
      </c>
      <c r="G109" s="268">
        <f t="shared" si="7"/>
        <v>0</v>
      </c>
      <c r="H109" s="150"/>
      <c r="I109" s="134"/>
      <c r="J109" s="134"/>
    </row>
    <row r="110" spans="2:10" ht="15" x14ac:dyDescent="0.35">
      <c r="B110" s="280">
        <f t="shared" si="9"/>
        <v>0</v>
      </c>
      <c r="C110" s="265" t="str">
        <f>+IF(B110&gt;0,"Kgr.-Lts.","")</f>
        <v/>
      </c>
      <c r="D110" s="276">
        <f t="shared" si="8"/>
        <v>0</v>
      </c>
      <c r="E110" s="267">
        <f t="shared" si="8"/>
        <v>0</v>
      </c>
      <c r="F110" s="267">
        <f t="shared" si="6"/>
        <v>0</v>
      </c>
      <c r="G110" s="268">
        <f t="shared" si="7"/>
        <v>0</v>
      </c>
      <c r="H110" s="150"/>
      <c r="I110" s="134"/>
      <c r="J110" s="134"/>
    </row>
    <row r="111" spans="2:10" ht="15" x14ac:dyDescent="0.35">
      <c r="B111" s="280">
        <f t="shared" si="9"/>
        <v>0</v>
      </c>
      <c r="C111" s="265" t="str">
        <f>+IF(B111&gt;0,"Kgr.-Lts.","")</f>
        <v/>
      </c>
      <c r="D111" s="276">
        <f t="shared" si="8"/>
        <v>0</v>
      </c>
      <c r="E111" s="267">
        <f t="shared" si="8"/>
        <v>0</v>
      </c>
      <c r="F111" s="267">
        <f t="shared" si="6"/>
        <v>0</v>
      </c>
      <c r="G111" s="268">
        <f t="shared" si="7"/>
        <v>0</v>
      </c>
      <c r="H111" s="150"/>
      <c r="I111" s="134"/>
      <c r="J111" s="134"/>
    </row>
    <row r="112" spans="2:10" ht="27" x14ac:dyDescent="0.35">
      <c r="B112" s="280" t="s">
        <v>172</v>
      </c>
      <c r="C112" s="265" t="s">
        <v>103</v>
      </c>
      <c r="D112" s="281">
        <v>1</v>
      </c>
      <c r="E112" s="267">
        <v>150000</v>
      </c>
      <c r="F112" s="267">
        <f>E112/1</f>
        <v>150000</v>
      </c>
      <c r="G112" s="268">
        <f>E112*D112</f>
        <v>150000</v>
      </c>
      <c r="H112" s="155" t="s">
        <v>173</v>
      </c>
      <c r="I112" s="134"/>
      <c r="J112" s="134"/>
    </row>
    <row r="113" spans="2:10" ht="15" x14ac:dyDescent="0.35">
      <c r="B113" s="269" t="s">
        <v>135</v>
      </c>
      <c r="C113" s="252"/>
      <c r="D113" s="270"/>
      <c r="E113" s="271"/>
      <c r="F113" s="272">
        <f>SUMIF(F101:F112,"&gt;0")</f>
        <v>1324000</v>
      </c>
      <c r="G113" s="273">
        <f>SUMIF(G101:G112,"&gt;0")</f>
        <v>5130000</v>
      </c>
      <c r="H113" s="150"/>
      <c r="I113" s="134"/>
      <c r="J113" s="134"/>
    </row>
    <row r="114" spans="2:10" ht="15" x14ac:dyDescent="0.35">
      <c r="B114" s="269" t="s">
        <v>327</v>
      </c>
      <c r="C114" s="252"/>
      <c r="D114" s="282"/>
      <c r="E114" s="282"/>
      <c r="F114" s="272">
        <f>+F99+F113</f>
        <v>85324000</v>
      </c>
      <c r="G114" s="273">
        <f>+G99+G113</f>
        <v>845130000</v>
      </c>
      <c r="H114" s="150"/>
      <c r="I114" s="134"/>
      <c r="J114" s="134"/>
    </row>
    <row r="115" spans="2:10" ht="15" x14ac:dyDescent="0.35">
      <c r="B115" s="283" t="s">
        <v>328</v>
      </c>
      <c r="C115" s="257"/>
      <c r="D115" s="258"/>
      <c r="E115" s="258"/>
      <c r="F115" s="258"/>
      <c r="G115" s="259"/>
      <c r="H115" s="150"/>
      <c r="I115" s="134"/>
      <c r="J115" s="134"/>
    </row>
    <row r="116" spans="2:10" ht="15" x14ac:dyDescent="0.35">
      <c r="B116" s="280" t="s">
        <v>174</v>
      </c>
      <c r="C116" s="265"/>
      <c r="D116" s="276">
        <v>1</v>
      </c>
      <c r="E116" s="267">
        <v>250000</v>
      </c>
      <c r="F116" s="267">
        <f t="shared" ref="F116:F117" si="11">+D116*E116</f>
        <v>250000</v>
      </c>
      <c r="G116" s="268">
        <f t="shared" ref="G116:G117" si="12">+F116*$D$12</f>
        <v>2500000</v>
      </c>
      <c r="H116" s="150"/>
      <c r="I116" s="134"/>
      <c r="J116" s="134"/>
    </row>
    <row r="117" spans="2:10" ht="15" x14ac:dyDescent="0.35">
      <c r="B117" s="280" t="s">
        <v>175</v>
      </c>
      <c r="C117" s="265"/>
      <c r="D117" s="276">
        <v>1</v>
      </c>
      <c r="E117" s="267">
        <v>1800000</v>
      </c>
      <c r="F117" s="267">
        <f t="shared" si="11"/>
        <v>1800000</v>
      </c>
      <c r="G117" s="268">
        <f t="shared" si="12"/>
        <v>18000000</v>
      </c>
      <c r="H117" s="134"/>
      <c r="I117" s="134"/>
      <c r="J117" s="134"/>
    </row>
    <row r="118" spans="2:10" ht="15" x14ac:dyDescent="0.35">
      <c r="B118" s="284" t="s">
        <v>176</v>
      </c>
      <c r="C118" s="285"/>
      <c r="D118" s="285"/>
      <c r="E118" s="285"/>
      <c r="F118" s="286">
        <f>+(F114+F116+F117)*$L$29</f>
        <v>0</v>
      </c>
      <c r="G118" s="287">
        <f>+(G114+G116+G117)*$L$29</f>
        <v>0</v>
      </c>
      <c r="H118" s="134"/>
      <c r="I118" s="134"/>
      <c r="J118" s="134"/>
    </row>
    <row r="119" spans="2:10" ht="15" x14ac:dyDescent="0.35">
      <c r="B119" s="288" t="s">
        <v>329</v>
      </c>
      <c r="C119" s="289"/>
      <c r="D119" s="290"/>
      <c r="E119" s="290"/>
      <c r="F119" s="291">
        <f>SUM(F116:F118)</f>
        <v>2050000</v>
      </c>
      <c r="G119" s="292">
        <f>SUM(G116:G118)</f>
        <v>20500000</v>
      </c>
      <c r="H119" s="150"/>
      <c r="I119" s="134"/>
      <c r="J119" s="134"/>
    </row>
    <row r="120" spans="2:10" ht="15.4" thickBot="1" x14ac:dyDescent="0.4">
      <c r="B120" s="689" t="s">
        <v>330</v>
      </c>
      <c r="C120" s="690"/>
      <c r="D120" s="690"/>
      <c r="E120" s="690"/>
      <c r="F120" s="293">
        <f>+F114+F119</f>
        <v>87374000</v>
      </c>
      <c r="G120" s="294">
        <f>+G114+G119</f>
        <v>865630000</v>
      </c>
      <c r="H120" s="150"/>
      <c r="I120" s="134"/>
      <c r="J120" s="134"/>
    </row>
    <row r="121" spans="2:10" x14ac:dyDescent="0.35">
      <c r="B121" s="134"/>
      <c r="C121" s="134"/>
      <c r="D121" s="148"/>
      <c r="E121" s="149"/>
      <c r="F121" s="150"/>
      <c r="G121" s="150"/>
      <c r="H121" s="150"/>
      <c r="I121" s="134"/>
      <c r="J121" s="134"/>
    </row>
    <row r="122" spans="2:10" x14ac:dyDescent="0.35">
      <c r="B122" s="134"/>
      <c r="C122" s="134"/>
      <c r="D122" s="148"/>
      <c r="E122" s="149"/>
      <c r="F122" s="150"/>
      <c r="G122" s="150"/>
      <c r="H122" s="150"/>
      <c r="I122" s="134"/>
      <c r="J122" s="134"/>
    </row>
    <row r="123" spans="2:10" ht="13.9" thickBot="1" x14ac:dyDescent="0.4">
      <c r="B123" s="134"/>
      <c r="C123" s="134"/>
      <c r="D123" s="148"/>
      <c r="E123" s="149"/>
      <c r="F123" s="150"/>
      <c r="G123" s="150"/>
      <c r="H123" s="150"/>
      <c r="I123" s="134"/>
      <c r="J123" s="134"/>
    </row>
    <row r="124" spans="2:10" x14ac:dyDescent="0.35">
      <c r="B124" s="679" t="s">
        <v>331</v>
      </c>
      <c r="C124" s="680"/>
      <c r="D124" s="680"/>
      <c r="E124" s="680"/>
      <c r="F124" s="681"/>
      <c r="G124" s="150"/>
      <c r="H124" s="150"/>
      <c r="I124" s="134"/>
      <c r="J124" s="134"/>
    </row>
    <row r="125" spans="2:10" x14ac:dyDescent="0.35">
      <c r="B125" s="682"/>
      <c r="C125" s="683"/>
      <c r="D125" s="683"/>
      <c r="E125" s="683"/>
      <c r="F125" s="684"/>
      <c r="G125" s="150"/>
      <c r="H125" s="150"/>
      <c r="I125" s="134"/>
      <c r="J125" s="134"/>
    </row>
    <row r="126" spans="2:10" x14ac:dyDescent="0.35">
      <c r="B126" s="218"/>
      <c r="C126" s="156"/>
      <c r="D126" s="157"/>
      <c r="E126" s="157"/>
      <c r="F126" s="219"/>
      <c r="G126" s="150"/>
      <c r="H126" s="150"/>
      <c r="I126" s="134"/>
      <c r="J126" s="134"/>
    </row>
    <row r="127" spans="2:10" x14ac:dyDescent="0.35">
      <c r="B127" s="220" t="s">
        <v>281</v>
      </c>
      <c r="C127" s="523" t="s">
        <v>101</v>
      </c>
      <c r="D127" s="523" t="s">
        <v>81</v>
      </c>
      <c r="E127" s="524" t="s">
        <v>190</v>
      </c>
      <c r="F127" s="221" t="s">
        <v>284</v>
      </c>
      <c r="G127" s="150"/>
      <c r="H127" s="150"/>
      <c r="I127" s="134"/>
      <c r="J127" s="134"/>
    </row>
    <row r="128" spans="2:10" x14ac:dyDescent="0.35">
      <c r="B128" s="220" t="s">
        <v>333</v>
      </c>
      <c r="C128" s="180" t="s">
        <v>177</v>
      </c>
      <c r="D128" s="180">
        <v>1</v>
      </c>
      <c r="E128" s="186"/>
      <c r="F128" s="222"/>
      <c r="G128" s="150"/>
      <c r="H128" s="150"/>
      <c r="I128" s="134"/>
      <c r="J128" s="134"/>
    </row>
    <row r="129" spans="2:10" x14ac:dyDescent="0.35">
      <c r="B129" s="223" t="s">
        <v>283</v>
      </c>
      <c r="C129" s="184" t="s">
        <v>101</v>
      </c>
      <c r="D129" s="184" t="s">
        <v>81</v>
      </c>
      <c r="E129" s="185" t="s">
        <v>190</v>
      </c>
      <c r="F129" s="224" t="s">
        <v>121</v>
      </c>
      <c r="G129" s="150"/>
      <c r="H129" s="150"/>
      <c r="I129" s="134"/>
      <c r="J129" s="134"/>
    </row>
    <row r="130" spans="2:10" x14ac:dyDescent="0.35">
      <c r="B130" s="225" t="s">
        <v>285</v>
      </c>
      <c r="C130" s="177"/>
      <c r="D130" s="178"/>
      <c r="E130" s="187"/>
      <c r="F130" s="226"/>
      <c r="G130" s="150"/>
      <c r="H130" s="150"/>
      <c r="I130" s="134"/>
      <c r="J130" s="134"/>
    </row>
    <row r="131" spans="2:10" x14ac:dyDescent="0.35">
      <c r="B131" s="225" t="s">
        <v>286</v>
      </c>
      <c r="C131" s="177"/>
      <c r="D131" s="178"/>
      <c r="E131" s="187"/>
      <c r="F131" s="227"/>
      <c r="G131" s="150"/>
      <c r="H131" s="150"/>
      <c r="I131" s="134"/>
      <c r="J131" s="134"/>
    </row>
    <row r="132" spans="2:10" x14ac:dyDescent="0.35">
      <c r="B132" s="228" t="s">
        <v>122</v>
      </c>
      <c r="C132" s="158" t="s">
        <v>123</v>
      </c>
      <c r="D132" s="158">
        <v>4</v>
      </c>
      <c r="E132" s="160">
        <v>25000</v>
      </c>
      <c r="F132" s="229">
        <f>D132*E132</f>
        <v>100000</v>
      </c>
      <c r="G132" s="150"/>
      <c r="H132" s="150"/>
      <c r="I132" s="134"/>
      <c r="J132" s="134"/>
    </row>
    <row r="133" spans="2:10" x14ac:dyDescent="0.35">
      <c r="B133" s="228" t="s">
        <v>124</v>
      </c>
      <c r="C133" s="158" t="s">
        <v>123</v>
      </c>
      <c r="D133" s="158">
        <v>2</v>
      </c>
      <c r="E133" s="160">
        <v>25000</v>
      </c>
      <c r="F133" s="229">
        <f>D133*E133</f>
        <v>50000</v>
      </c>
      <c r="G133" s="150"/>
      <c r="H133" s="150"/>
      <c r="I133" s="134"/>
      <c r="J133" s="134"/>
    </row>
    <row r="134" spans="2:10" x14ac:dyDescent="0.35">
      <c r="B134" s="228" t="s">
        <v>125</v>
      </c>
      <c r="C134" s="158" t="s">
        <v>123</v>
      </c>
      <c r="D134" s="158">
        <v>4</v>
      </c>
      <c r="E134" s="160">
        <v>25000</v>
      </c>
      <c r="F134" s="229">
        <f>D134*E134</f>
        <v>100000</v>
      </c>
      <c r="G134" s="150"/>
      <c r="H134" s="150"/>
      <c r="I134" s="134"/>
      <c r="J134" s="134"/>
    </row>
    <row r="135" spans="2:10" x14ac:dyDescent="0.35">
      <c r="B135" s="228" t="s">
        <v>178</v>
      </c>
      <c r="C135" s="158" t="s">
        <v>123</v>
      </c>
      <c r="D135" s="158">
        <v>1</v>
      </c>
      <c r="E135" s="160">
        <v>25000</v>
      </c>
      <c r="F135" s="229">
        <f>D135*E135</f>
        <v>25000</v>
      </c>
      <c r="G135" s="150"/>
      <c r="H135" s="150"/>
      <c r="I135" s="134"/>
      <c r="J135" s="134"/>
    </row>
    <row r="136" spans="2:10" x14ac:dyDescent="0.35">
      <c r="B136" s="230" t="s">
        <v>127</v>
      </c>
      <c r="C136" s="158"/>
      <c r="D136" s="161">
        <f>SUM(D132:D135)</f>
        <v>11</v>
      </c>
      <c r="E136" s="159"/>
      <c r="F136" s="231">
        <f>SUM(F132:F135)</f>
        <v>275000</v>
      </c>
      <c r="G136" s="150"/>
      <c r="H136" s="150"/>
      <c r="I136" s="134"/>
      <c r="J136" s="134"/>
    </row>
    <row r="137" spans="2:10" x14ac:dyDescent="0.35">
      <c r="B137" s="230" t="s">
        <v>287</v>
      </c>
      <c r="C137" s="158"/>
      <c r="D137" s="158"/>
      <c r="E137" s="159"/>
      <c r="F137" s="229"/>
      <c r="G137" s="150"/>
      <c r="H137" s="150"/>
      <c r="I137" s="134"/>
      <c r="J137" s="134"/>
    </row>
    <row r="138" spans="2:10" x14ac:dyDescent="0.35">
      <c r="B138" s="228" t="s">
        <v>179</v>
      </c>
      <c r="C138" s="158" t="s">
        <v>101</v>
      </c>
      <c r="D138" s="158">
        <v>200</v>
      </c>
      <c r="E138" s="159">
        <v>2500</v>
      </c>
      <c r="F138" s="229">
        <f>D138*E138</f>
        <v>500000</v>
      </c>
      <c r="G138" s="150"/>
      <c r="H138" s="150"/>
      <c r="I138" s="134"/>
      <c r="J138" s="134"/>
    </row>
    <row r="139" spans="2:10" x14ac:dyDescent="0.35">
      <c r="B139" s="228" t="s">
        <v>180</v>
      </c>
      <c r="C139" s="158" t="s">
        <v>130</v>
      </c>
      <c r="D139" s="158">
        <f>D138*20%</f>
        <v>40</v>
      </c>
      <c r="E139" s="159">
        <v>2500</v>
      </c>
      <c r="F139" s="229">
        <f>D139*E139</f>
        <v>100000</v>
      </c>
      <c r="G139" s="150"/>
      <c r="H139" s="150"/>
      <c r="I139" s="134"/>
      <c r="J139" s="134"/>
    </row>
    <row r="140" spans="2:10" x14ac:dyDescent="0.35">
      <c r="B140" s="228" t="s">
        <v>133</v>
      </c>
      <c r="C140" s="158" t="s">
        <v>134</v>
      </c>
      <c r="D140" s="162">
        <v>2</v>
      </c>
      <c r="E140" s="159">
        <v>25000</v>
      </c>
      <c r="F140" s="232">
        <f>D140*E140</f>
        <v>50000</v>
      </c>
      <c r="G140" s="150"/>
      <c r="H140" s="150"/>
      <c r="I140" s="134"/>
      <c r="J140" s="134"/>
    </row>
    <row r="141" spans="2:10" x14ac:dyDescent="0.35">
      <c r="B141" s="230" t="s">
        <v>135</v>
      </c>
      <c r="C141" s="158"/>
      <c r="D141" s="158"/>
      <c r="E141" s="159"/>
      <c r="F141" s="231">
        <f>SUM(F138:F140)</f>
        <v>650000</v>
      </c>
      <c r="G141" s="150"/>
      <c r="H141" s="150"/>
      <c r="I141" s="134"/>
      <c r="J141" s="134"/>
    </row>
    <row r="142" spans="2:10" x14ac:dyDescent="0.35">
      <c r="B142" s="230" t="s">
        <v>288</v>
      </c>
      <c r="C142" s="158"/>
      <c r="D142" s="158"/>
      <c r="E142" s="163"/>
      <c r="F142" s="231">
        <f>F136+F141</f>
        <v>925000</v>
      </c>
      <c r="G142" s="150"/>
      <c r="H142" s="150"/>
      <c r="I142" s="134"/>
      <c r="J142" s="134"/>
    </row>
    <row r="143" spans="2:10" x14ac:dyDescent="0.35">
      <c r="B143" s="230" t="s">
        <v>332</v>
      </c>
      <c r="C143" s="158"/>
      <c r="D143" s="158"/>
      <c r="E143" s="163"/>
      <c r="F143" s="229"/>
      <c r="G143" s="150"/>
      <c r="H143" s="150"/>
      <c r="I143" s="134"/>
      <c r="J143" s="134"/>
    </row>
    <row r="144" spans="2:10" x14ac:dyDescent="0.35">
      <c r="B144" s="230" t="s">
        <v>138</v>
      </c>
      <c r="C144" s="530"/>
      <c r="D144" s="158"/>
      <c r="E144" s="163"/>
      <c r="F144" s="229"/>
      <c r="G144" s="150"/>
      <c r="H144" s="150"/>
      <c r="I144" s="134"/>
      <c r="J144" s="134"/>
    </row>
    <row r="145" spans="2:10" x14ac:dyDescent="0.35">
      <c r="B145" s="228" t="s">
        <v>181</v>
      </c>
      <c r="C145" s="164" t="s">
        <v>103</v>
      </c>
      <c r="D145" s="158">
        <v>1</v>
      </c>
      <c r="E145" s="159">
        <v>500000</v>
      </c>
      <c r="F145" s="229">
        <f>D145*E145</f>
        <v>500000</v>
      </c>
      <c r="G145" s="150"/>
      <c r="H145" s="150"/>
      <c r="I145" s="134"/>
      <c r="J145" s="134"/>
    </row>
    <row r="146" spans="2:10" x14ac:dyDescent="0.35">
      <c r="B146" s="228" t="s">
        <v>139</v>
      </c>
      <c r="C146" s="164" t="s">
        <v>130</v>
      </c>
      <c r="D146" s="164">
        <v>0.15</v>
      </c>
      <c r="E146" s="165"/>
      <c r="F146" s="229">
        <f>F142*D146</f>
        <v>138750</v>
      </c>
      <c r="G146" s="150"/>
      <c r="H146" s="150"/>
      <c r="I146" s="134"/>
      <c r="J146" s="134"/>
    </row>
    <row r="147" spans="2:10" x14ac:dyDescent="0.35">
      <c r="B147" s="228" t="s">
        <v>182</v>
      </c>
      <c r="C147" s="164" t="s">
        <v>123</v>
      </c>
      <c r="D147" s="158">
        <v>2</v>
      </c>
      <c r="E147" s="159">
        <v>25000</v>
      </c>
      <c r="F147" s="229">
        <f>D147*E147</f>
        <v>50000</v>
      </c>
      <c r="G147" s="150"/>
      <c r="H147" s="150"/>
      <c r="I147" s="134"/>
      <c r="J147" s="134"/>
    </row>
    <row r="148" spans="2:10" x14ac:dyDescent="0.35">
      <c r="B148" s="233" t="s">
        <v>140</v>
      </c>
      <c r="C148" s="164" t="s">
        <v>130</v>
      </c>
      <c r="D148" s="164">
        <v>0.05</v>
      </c>
      <c r="E148" s="165"/>
      <c r="F148" s="229">
        <f>F136*D148</f>
        <v>13750</v>
      </c>
      <c r="G148" s="150"/>
      <c r="H148" s="150"/>
      <c r="I148" s="134"/>
      <c r="J148" s="134"/>
    </row>
    <row r="149" spans="2:10" x14ac:dyDescent="0.35">
      <c r="B149" s="225" t="s">
        <v>292</v>
      </c>
      <c r="C149" s="177"/>
      <c r="D149" s="178"/>
      <c r="E149" s="179"/>
      <c r="F149" s="234">
        <f>SUM(F145:F148)</f>
        <v>702500</v>
      </c>
      <c r="G149" s="150"/>
      <c r="H149" s="150"/>
      <c r="I149" s="134"/>
      <c r="J149" s="134"/>
    </row>
    <row r="150" spans="2:10" x14ac:dyDescent="0.35">
      <c r="B150" s="220" t="s">
        <v>349</v>
      </c>
      <c r="C150" s="180"/>
      <c r="D150" s="180"/>
      <c r="E150" s="181"/>
      <c r="F150" s="235">
        <f>F142+F149</f>
        <v>1627500</v>
      </c>
      <c r="G150" s="134"/>
      <c r="H150" s="134"/>
      <c r="I150" s="134"/>
      <c r="J150" s="134"/>
    </row>
    <row r="151" spans="2:10" x14ac:dyDescent="0.35">
      <c r="B151" s="236" t="s">
        <v>334</v>
      </c>
      <c r="C151" s="182"/>
      <c r="D151" s="182"/>
      <c r="E151" s="183"/>
      <c r="F151" s="237"/>
      <c r="G151" s="134"/>
      <c r="H151" s="134"/>
      <c r="I151" s="134"/>
      <c r="J151" s="134"/>
    </row>
    <row r="152" spans="2:10" x14ac:dyDescent="0.35">
      <c r="B152" s="236" t="s">
        <v>335</v>
      </c>
      <c r="C152" s="182"/>
      <c r="D152" s="182"/>
      <c r="E152" s="183"/>
      <c r="F152" s="237"/>
      <c r="G152" s="150"/>
      <c r="H152" s="150"/>
      <c r="I152" s="134"/>
      <c r="J152" s="134"/>
    </row>
    <row r="153" spans="2:10" x14ac:dyDescent="0.35">
      <c r="B153" s="238" t="s">
        <v>122</v>
      </c>
      <c r="C153" s="166" t="s">
        <v>123</v>
      </c>
      <c r="D153" s="166">
        <v>1</v>
      </c>
      <c r="E153" s="167">
        <v>25000</v>
      </c>
      <c r="F153" s="239">
        <f>D153*E153</f>
        <v>25000</v>
      </c>
      <c r="G153" s="150"/>
      <c r="H153" s="150"/>
      <c r="I153" s="134"/>
      <c r="J153" s="134"/>
    </row>
    <row r="154" spans="2:10" x14ac:dyDescent="0.35">
      <c r="B154" s="238" t="s">
        <v>126</v>
      </c>
      <c r="C154" s="166" t="s">
        <v>123</v>
      </c>
      <c r="D154" s="166">
        <v>1</v>
      </c>
      <c r="E154" s="167">
        <v>25000</v>
      </c>
      <c r="F154" s="239">
        <f>D154*E154</f>
        <v>25000</v>
      </c>
      <c r="G154" s="150"/>
      <c r="H154" s="150"/>
      <c r="I154" s="134"/>
      <c r="J154" s="134"/>
    </row>
    <row r="155" spans="2:10" x14ac:dyDescent="0.35">
      <c r="B155" s="238" t="s">
        <v>183</v>
      </c>
      <c r="C155" s="166" t="s">
        <v>123</v>
      </c>
      <c r="D155" s="166">
        <v>1</v>
      </c>
      <c r="E155" s="167">
        <v>25000</v>
      </c>
      <c r="F155" s="239">
        <f>D155*E155</f>
        <v>25000</v>
      </c>
      <c r="G155" s="150"/>
      <c r="H155" s="150"/>
      <c r="I155" s="134"/>
      <c r="J155" s="134"/>
    </row>
    <row r="156" spans="2:10" x14ac:dyDescent="0.35">
      <c r="B156" s="228" t="s">
        <v>125</v>
      </c>
      <c r="C156" s="166" t="s">
        <v>123</v>
      </c>
      <c r="D156" s="166">
        <v>2</v>
      </c>
      <c r="E156" s="167">
        <v>25000</v>
      </c>
      <c r="F156" s="239">
        <f>D156*E156</f>
        <v>50000</v>
      </c>
      <c r="G156" s="150"/>
      <c r="H156" s="150"/>
      <c r="I156" s="134"/>
      <c r="J156" s="134"/>
    </row>
    <row r="157" spans="2:10" x14ac:dyDescent="0.35">
      <c r="B157" s="238" t="s">
        <v>184</v>
      </c>
      <c r="C157" s="166" t="s">
        <v>123</v>
      </c>
      <c r="D157" s="166">
        <v>1</v>
      </c>
      <c r="E157" s="167">
        <v>25000</v>
      </c>
      <c r="F157" s="239">
        <f>D157*E157</f>
        <v>25000</v>
      </c>
      <c r="G157" s="150"/>
      <c r="H157" s="150"/>
      <c r="I157" s="134"/>
      <c r="J157" s="134"/>
    </row>
    <row r="158" spans="2:10" x14ac:dyDescent="0.35">
      <c r="B158" s="240" t="s">
        <v>141</v>
      </c>
      <c r="C158" s="166"/>
      <c r="D158" s="166">
        <f>SUM(D153:D157)</f>
        <v>6</v>
      </c>
      <c r="E158" s="168"/>
      <c r="F158" s="241">
        <f>SUM(F153:F157)</f>
        <v>150000</v>
      </c>
      <c r="G158" s="150"/>
      <c r="H158" s="150"/>
      <c r="I158" s="134"/>
      <c r="J158" s="134"/>
    </row>
    <row r="159" spans="2:10" x14ac:dyDescent="0.35">
      <c r="B159" s="240" t="s">
        <v>336</v>
      </c>
      <c r="C159" s="166"/>
      <c r="D159" s="166"/>
      <c r="E159" s="167"/>
      <c r="F159" s="242"/>
      <c r="G159" s="150"/>
      <c r="H159" s="150"/>
      <c r="I159" s="134"/>
      <c r="J159" s="134"/>
    </row>
    <row r="160" spans="2:10" x14ac:dyDescent="0.35">
      <c r="B160" s="238" t="s">
        <v>179</v>
      </c>
      <c r="C160" s="166" t="s">
        <v>101</v>
      </c>
      <c r="D160" s="166">
        <v>50</v>
      </c>
      <c r="E160" s="167">
        <v>2500</v>
      </c>
      <c r="F160" s="242">
        <f>D160*E160</f>
        <v>125000</v>
      </c>
      <c r="G160" s="150"/>
      <c r="H160" s="150"/>
      <c r="I160" s="134"/>
      <c r="J160" s="134"/>
    </row>
    <row r="161" spans="2:10" x14ac:dyDescent="0.35">
      <c r="B161" s="238" t="s">
        <v>185</v>
      </c>
      <c r="C161" s="166" t="s">
        <v>134</v>
      </c>
      <c r="D161" s="166">
        <v>1</v>
      </c>
      <c r="E161" s="167">
        <v>25000</v>
      </c>
      <c r="F161" s="239">
        <f>D161*E161</f>
        <v>25000</v>
      </c>
      <c r="G161" s="150"/>
      <c r="H161" s="150"/>
      <c r="I161" s="134"/>
      <c r="J161" s="134"/>
    </row>
    <row r="162" spans="2:10" x14ac:dyDescent="0.35">
      <c r="B162" s="240" t="s">
        <v>135</v>
      </c>
      <c r="C162" s="166"/>
      <c r="D162" s="166"/>
      <c r="E162" s="167"/>
      <c r="F162" s="241">
        <f>SUM(F160:F161)</f>
        <v>150000</v>
      </c>
      <c r="G162" s="150"/>
      <c r="H162" s="150"/>
      <c r="I162" s="134"/>
      <c r="J162" s="134"/>
    </row>
    <row r="163" spans="2:10" x14ac:dyDescent="0.35">
      <c r="B163" s="240" t="s">
        <v>337</v>
      </c>
      <c r="C163" s="166"/>
      <c r="D163" s="166"/>
      <c r="E163" s="167"/>
      <c r="F163" s="241">
        <f>F158+F162</f>
        <v>300000</v>
      </c>
      <c r="G163" s="150"/>
      <c r="H163" s="150"/>
      <c r="I163" s="134"/>
      <c r="J163" s="134"/>
    </row>
    <row r="164" spans="2:10" x14ac:dyDescent="0.35">
      <c r="B164" s="240" t="s">
        <v>338</v>
      </c>
      <c r="C164" s="166"/>
      <c r="D164" s="166"/>
      <c r="E164" s="167"/>
      <c r="F164" s="242"/>
      <c r="G164" s="150"/>
      <c r="H164" s="150"/>
      <c r="I164" s="134"/>
      <c r="J164" s="134"/>
    </row>
    <row r="165" spans="2:10" x14ac:dyDescent="0.35">
      <c r="B165" s="238" t="s">
        <v>138</v>
      </c>
      <c r="C165" s="166"/>
      <c r="D165" s="166"/>
      <c r="E165" s="167"/>
      <c r="F165" s="242"/>
      <c r="G165" s="150"/>
      <c r="H165" s="150"/>
      <c r="I165" s="134"/>
      <c r="J165" s="134"/>
    </row>
    <row r="166" spans="2:10" x14ac:dyDescent="0.35">
      <c r="B166" s="238" t="s">
        <v>186</v>
      </c>
      <c r="C166" s="166" t="s">
        <v>103</v>
      </c>
      <c r="D166" s="166">
        <v>1</v>
      </c>
      <c r="E166" s="167">
        <v>250000</v>
      </c>
      <c r="F166" s="239">
        <f>D166*E166</f>
        <v>250000</v>
      </c>
      <c r="G166" s="150"/>
      <c r="H166" s="150"/>
      <c r="I166" s="134"/>
      <c r="J166" s="134"/>
    </row>
    <row r="167" spans="2:10" x14ac:dyDescent="0.35">
      <c r="B167" s="238" t="s">
        <v>139</v>
      </c>
      <c r="C167" s="166" t="s">
        <v>130</v>
      </c>
      <c r="D167" s="169">
        <v>0.15</v>
      </c>
      <c r="E167" s="170"/>
      <c r="F167" s="239">
        <f>F163*D167</f>
        <v>45000</v>
      </c>
      <c r="G167" s="150"/>
      <c r="H167" s="150"/>
      <c r="I167" s="134"/>
      <c r="J167" s="134"/>
    </row>
    <row r="168" spans="2:10" x14ac:dyDescent="0.35">
      <c r="B168" s="238" t="s">
        <v>182</v>
      </c>
      <c r="C168" s="166" t="s">
        <v>123</v>
      </c>
      <c r="D168" s="166">
        <v>1</v>
      </c>
      <c r="E168" s="167">
        <v>25000</v>
      </c>
      <c r="F168" s="239">
        <f>D168*E168</f>
        <v>25000</v>
      </c>
      <c r="G168" s="150"/>
      <c r="H168" s="150"/>
      <c r="I168" s="134"/>
      <c r="J168" s="134"/>
    </row>
    <row r="169" spans="2:10" x14ac:dyDescent="0.35">
      <c r="B169" s="243" t="s">
        <v>140</v>
      </c>
      <c r="C169" s="166" t="s">
        <v>130</v>
      </c>
      <c r="D169" s="169">
        <v>0.05</v>
      </c>
      <c r="E169" s="170"/>
      <c r="F169" s="242">
        <f>F158*D169</f>
        <v>7500</v>
      </c>
      <c r="G169" s="150"/>
      <c r="H169" s="150"/>
      <c r="I169" s="134"/>
      <c r="J169" s="134"/>
    </row>
    <row r="170" spans="2:10" x14ac:dyDescent="0.35">
      <c r="B170" s="244" t="s">
        <v>339</v>
      </c>
      <c r="C170" s="174"/>
      <c r="D170" s="175"/>
      <c r="E170" s="176"/>
      <c r="F170" s="245">
        <f>SUM(F166:F169)</f>
        <v>327500</v>
      </c>
      <c r="G170" s="150"/>
      <c r="H170" s="150"/>
      <c r="I170" s="134"/>
      <c r="J170" s="134"/>
    </row>
    <row r="171" spans="2:10" x14ac:dyDescent="0.35">
      <c r="B171" s="244" t="s">
        <v>340</v>
      </c>
      <c r="C171" s="174"/>
      <c r="D171" s="175"/>
      <c r="E171" s="176"/>
      <c r="F171" s="245">
        <f>F163+F170</f>
        <v>627500</v>
      </c>
      <c r="G171" s="150"/>
      <c r="H171" s="150"/>
      <c r="I171" s="134"/>
      <c r="J171" s="134"/>
    </row>
    <row r="172" spans="2:10" ht="13.9" thickBot="1" x14ac:dyDescent="0.4">
      <c r="B172" s="246" t="s">
        <v>341</v>
      </c>
      <c r="C172" s="247"/>
      <c r="D172" s="248"/>
      <c r="E172" s="249"/>
      <c r="F172" s="250">
        <f>F150+F171</f>
        <v>2255000</v>
      </c>
      <c r="G172" s="150"/>
      <c r="H172" s="150"/>
      <c r="I172" s="134"/>
      <c r="J172" s="134"/>
    </row>
    <row r="173" spans="2:10" x14ac:dyDescent="0.35">
      <c r="B173" s="171"/>
      <c r="C173" s="171"/>
      <c r="D173" s="171"/>
      <c r="E173" s="171"/>
      <c r="F173" s="172"/>
      <c r="G173" s="150"/>
      <c r="H173" s="150"/>
      <c r="I173" s="134"/>
      <c r="J173" s="134"/>
    </row>
    <row r="174" spans="2:10" x14ac:dyDescent="0.35">
      <c r="B174" s="173" t="s">
        <v>359</v>
      </c>
      <c r="C174" s="171"/>
      <c r="D174" s="171"/>
      <c r="E174" s="171"/>
      <c r="F174" s="172"/>
      <c r="G174" s="150"/>
      <c r="H174" s="150"/>
      <c r="I174" s="134"/>
      <c r="J174" s="134"/>
    </row>
    <row r="175" spans="2:10" x14ac:dyDescent="0.35">
      <c r="B175" s="134"/>
      <c r="C175" s="134"/>
      <c r="D175" s="148"/>
      <c r="E175" s="149"/>
      <c r="F175" s="150"/>
      <c r="G175" s="150"/>
      <c r="H175" s="150"/>
      <c r="I175" s="134"/>
      <c r="J175" s="134"/>
    </row>
    <row r="176" spans="2:10" x14ac:dyDescent="0.35">
      <c r="B176" s="134"/>
      <c r="C176" s="134"/>
      <c r="D176" s="148"/>
      <c r="E176" s="149"/>
      <c r="F176" s="150"/>
      <c r="G176" s="150"/>
      <c r="H176" s="150"/>
      <c r="I176" s="134"/>
      <c r="J176" s="134"/>
    </row>
    <row r="177" spans="2:10" x14ac:dyDescent="0.35">
      <c r="B177" s="134"/>
      <c r="C177" s="134"/>
      <c r="D177" s="148"/>
      <c r="E177" s="149"/>
      <c r="F177" s="150"/>
      <c r="G177" s="150"/>
      <c r="H177" s="150"/>
      <c r="I177" s="134"/>
      <c r="J177" s="134"/>
    </row>
    <row r="178" spans="2:10" x14ac:dyDescent="0.35">
      <c r="B178" s="134"/>
      <c r="C178" s="134"/>
      <c r="D178" s="148"/>
      <c r="E178" s="149"/>
      <c r="F178" s="150"/>
      <c r="G178" s="150"/>
      <c r="H178" s="150"/>
      <c r="I178" s="134"/>
      <c r="J178" s="134"/>
    </row>
    <row r="179" spans="2:10" x14ac:dyDescent="0.35">
      <c r="B179" s="134"/>
      <c r="C179" s="134"/>
      <c r="D179" s="148"/>
      <c r="E179" s="149"/>
      <c r="F179" s="150"/>
      <c r="G179" s="150"/>
      <c r="H179" s="150"/>
      <c r="I179" s="134"/>
      <c r="J179" s="134"/>
    </row>
    <row r="180" spans="2:10" x14ac:dyDescent="0.35">
      <c r="B180" s="134"/>
      <c r="C180" s="134"/>
      <c r="D180" s="148"/>
      <c r="E180" s="149"/>
      <c r="F180" s="150"/>
      <c r="G180" s="150"/>
      <c r="H180" s="150"/>
      <c r="I180" s="134"/>
      <c r="J180" s="134"/>
    </row>
    <row r="181" spans="2:10" x14ac:dyDescent="0.35">
      <c r="B181" s="134"/>
      <c r="C181" s="134"/>
      <c r="D181" s="148"/>
      <c r="E181" s="149"/>
      <c r="F181" s="150"/>
      <c r="G181" s="150"/>
      <c r="H181" s="150"/>
      <c r="I181" s="134"/>
      <c r="J181" s="134"/>
    </row>
    <row r="182" spans="2:10" x14ac:dyDescent="0.35">
      <c r="B182" s="134"/>
      <c r="C182" s="134"/>
      <c r="D182" s="148"/>
      <c r="E182" s="149"/>
      <c r="F182" s="150"/>
      <c r="G182" s="150"/>
      <c r="H182" s="150"/>
      <c r="I182" s="134"/>
      <c r="J182" s="134"/>
    </row>
    <row r="183" spans="2:10" x14ac:dyDescent="0.35"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2:10" x14ac:dyDescent="0.35"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2:10" x14ac:dyDescent="0.35">
      <c r="B185" s="134"/>
      <c r="C185" s="134"/>
      <c r="D185" s="148"/>
      <c r="E185" s="149"/>
      <c r="F185" s="150"/>
      <c r="G185" s="150"/>
      <c r="H185" s="150"/>
      <c r="I185" s="134"/>
      <c r="J185" s="134"/>
    </row>
    <row r="186" spans="2:10" x14ac:dyDescent="0.35">
      <c r="B186" s="134"/>
      <c r="C186" s="134"/>
      <c r="D186" s="148"/>
      <c r="E186" s="149"/>
      <c r="F186" s="150"/>
      <c r="G186" s="150"/>
      <c r="H186" s="150"/>
      <c r="I186" s="134"/>
      <c r="J186" s="134"/>
    </row>
    <row r="187" spans="2:10" x14ac:dyDescent="0.35">
      <c r="B187" s="134"/>
      <c r="C187" s="134"/>
      <c r="D187" s="148"/>
      <c r="E187" s="149"/>
      <c r="F187" s="150"/>
      <c r="G187" s="150"/>
      <c r="H187" s="150"/>
      <c r="I187" s="134"/>
      <c r="J187" s="134"/>
    </row>
    <row r="188" spans="2:10" x14ac:dyDescent="0.35">
      <c r="B188" s="134"/>
      <c r="C188" s="134"/>
      <c r="D188" s="148"/>
      <c r="E188" s="149"/>
      <c r="F188" s="150"/>
      <c r="G188" s="150"/>
      <c r="H188" s="150"/>
      <c r="I188" s="134"/>
      <c r="J188" s="134"/>
    </row>
    <row r="189" spans="2:10" x14ac:dyDescent="0.35">
      <c r="B189" s="134"/>
      <c r="C189" s="134"/>
      <c r="D189" s="148"/>
      <c r="E189" s="149"/>
      <c r="F189" s="150"/>
      <c r="G189" s="150"/>
      <c r="H189" s="150"/>
      <c r="I189" s="134"/>
      <c r="J189" s="134"/>
    </row>
    <row r="190" spans="2:10" x14ac:dyDescent="0.35">
      <c r="B190" s="134"/>
      <c r="C190" s="134"/>
      <c r="D190" s="148"/>
      <c r="E190" s="149"/>
      <c r="F190" s="150"/>
      <c r="G190" s="150"/>
      <c r="H190" s="150"/>
      <c r="I190" s="134"/>
      <c r="J190" s="134"/>
    </row>
    <row r="191" spans="2:10" x14ac:dyDescent="0.35">
      <c r="B191" s="134"/>
      <c r="C191" s="134"/>
      <c r="D191" s="148"/>
      <c r="E191" s="149"/>
      <c r="F191" s="150"/>
      <c r="G191" s="150"/>
      <c r="H191" s="150"/>
      <c r="I191" s="134"/>
      <c r="J191" s="134"/>
    </row>
    <row r="192" spans="2:10" x14ac:dyDescent="0.35">
      <c r="B192" s="134"/>
      <c r="C192" s="134"/>
      <c r="D192" s="148"/>
      <c r="E192" s="149"/>
      <c r="F192" s="150"/>
      <c r="G192" s="150"/>
      <c r="H192" s="150"/>
      <c r="I192" s="134"/>
      <c r="J192" s="134"/>
    </row>
    <row r="193" spans="2:10" x14ac:dyDescent="0.35">
      <c r="B193" s="134"/>
      <c r="C193" s="134"/>
      <c r="D193" s="148"/>
      <c r="E193" s="149"/>
      <c r="F193" s="150"/>
      <c r="G193" s="150"/>
      <c r="H193" s="150"/>
      <c r="I193" s="134"/>
      <c r="J193" s="134"/>
    </row>
    <row r="194" spans="2:10" x14ac:dyDescent="0.35">
      <c r="B194" s="134"/>
      <c r="C194" s="134"/>
      <c r="D194" s="148"/>
      <c r="E194" s="149"/>
      <c r="F194" s="150"/>
      <c r="G194" s="150"/>
      <c r="H194" s="150"/>
      <c r="I194" s="134"/>
      <c r="J194" s="134"/>
    </row>
    <row r="195" spans="2:10" x14ac:dyDescent="0.35">
      <c r="B195" s="134"/>
      <c r="C195" s="134"/>
      <c r="D195" s="148"/>
      <c r="E195" s="149"/>
      <c r="F195" s="150"/>
      <c r="G195" s="150"/>
      <c r="H195" s="150"/>
      <c r="I195" s="134"/>
      <c r="J195" s="134"/>
    </row>
    <row r="196" spans="2:10" x14ac:dyDescent="0.35">
      <c r="B196" s="134"/>
      <c r="C196" s="134"/>
      <c r="D196" s="148"/>
      <c r="E196" s="149"/>
      <c r="F196" s="150"/>
      <c r="G196" s="150"/>
      <c r="H196" s="150"/>
      <c r="I196" s="134"/>
      <c r="J196" s="134"/>
    </row>
    <row r="197" spans="2:10" x14ac:dyDescent="0.35">
      <c r="B197" s="134"/>
      <c r="C197" s="134"/>
      <c r="D197" s="148"/>
      <c r="E197" s="149"/>
      <c r="F197" s="150"/>
      <c r="G197" s="150"/>
      <c r="H197" s="150"/>
      <c r="I197" s="134"/>
      <c r="J197" s="134"/>
    </row>
    <row r="198" spans="2:10" x14ac:dyDescent="0.35">
      <c r="B198" s="134"/>
      <c r="C198" s="134"/>
      <c r="D198" s="148"/>
      <c r="E198" s="149"/>
      <c r="F198" s="150"/>
      <c r="G198" s="150"/>
      <c r="H198" s="150"/>
      <c r="I198" s="134"/>
      <c r="J198" s="134"/>
    </row>
    <row r="199" spans="2:10" x14ac:dyDescent="0.35">
      <c r="B199" s="134"/>
      <c r="C199" s="134"/>
      <c r="D199" s="148"/>
      <c r="E199" s="149"/>
      <c r="F199" s="150"/>
      <c r="G199" s="150"/>
      <c r="H199" s="150"/>
      <c r="I199" s="134"/>
      <c r="J199" s="134"/>
    </row>
    <row r="200" spans="2:10" x14ac:dyDescent="0.35">
      <c r="B200" s="134"/>
      <c r="C200" s="134"/>
      <c r="D200" s="148"/>
      <c r="E200" s="149"/>
      <c r="F200" s="150"/>
      <c r="G200" s="150"/>
      <c r="H200" s="150"/>
      <c r="I200" s="134"/>
      <c r="J200" s="134"/>
    </row>
    <row r="201" spans="2:10" x14ac:dyDescent="0.35">
      <c r="B201" s="134"/>
      <c r="C201" s="134"/>
      <c r="D201" s="148"/>
      <c r="E201" s="149"/>
      <c r="F201" s="150"/>
      <c r="G201" s="150"/>
      <c r="H201" s="150"/>
      <c r="I201" s="134"/>
      <c r="J201" s="134"/>
    </row>
    <row r="202" spans="2:10" x14ac:dyDescent="0.35">
      <c r="B202" s="134"/>
      <c r="C202" s="134"/>
      <c r="D202" s="148"/>
      <c r="E202" s="149"/>
      <c r="F202" s="150"/>
      <c r="G202" s="150"/>
      <c r="H202" s="150"/>
      <c r="I202" s="134"/>
      <c r="J202" s="134"/>
    </row>
    <row r="203" spans="2:10" x14ac:dyDescent="0.35">
      <c r="B203" s="134"/>
      <c r="C203" s="134"/>
      <c r="D203" s="148"/>
      <c r="E203" s="149"/>
      <c r="F203" s="150"/>
      <c r="G203" s="150"/>
      <c r="H203" s="150"/>
      <c r="I203" s="134"/>
      <c r="J203" s="134"/>
    </row>
    <row r="204" spans="2:10" x14ac:dyDescent="0.35">
      <c r="B204" s="134"/>
      <c r="C204" s="134"/>
      <c r="D204" s="148"/>
      <c r="E204" s="149"/>
      <c r="F204" s="150"/>
      <c r="G204" s="150"/>
      <c r="H204" s="150"/>
      <c r="I204" s="134"/>
      <c r="J204" s="134"/>
    </row>
    <row r="205" spans="2:10" x14ac:dyDescent="0.35">
      <c r="B205" s="134"/>
      <c r="C205" s="134"/>
      <c r="D205" s="148"/>
      <c r="E205" s="149"/>
      <c r="F205" s="150"/>
      <c r="G205" s="150"/>
      <c r="H205" s="150"/>
      <c r="I205" s="134"/>
      <c r="J205" s="134"/>
    </row>
    <row r="206" spans="2:10" x14ac:dyDescent="0.35">
      <c r="B206" s="134"/>
      <c r="C206" s="134"/>
      <c r="D206" s="148"/>
      <c r="E206" s="149"/>
      <c r="F206" s="150"/>
      <c r="G206" s="150"/>
      <c r="H206" s="150"/>
      <c r="I206" s="134"/>
      <c r="J206" s="134"/>
    </row>
    <row r="207" spans="2:10" x14ac:dyDescent="0.35">
      <c r="B207" s="134"/>
      <c r="C207" s="134"/>
      <c r="D207" s="148"/>
      <c r="E207" s="149"/>
      <c r="F207" s="150"/>
      <c r="G207" s="150"/>
      <c r="H207" s="150"/>
      <c r="I207" s="134"/>
      <c r="J207" s="134"/>
    </row>
    <row r="208" spans="2:10" x14ac:dyDescent="0.35">
      <c r="B208" s="134"/>
      <c r="C208" s="134"/>
      <c r="D208" s="148"/>
      <c r="E208" s="149"/>
      <c r="F208" s="150"/>
      <c r="G208" s="150"/>
      <c r="H208" s="150"/>
      <c r="I208" s="134"/>
      <c r="J208" s="134"/>
    </row>
    <row r="209" spans="2:10" x14ac:dyDescent="0.35">
      <c r="B209" s="134"/>
      <c r="C209" s="134"/>
      <c r="D209" s="148"/>
      <c r="E209" s="149"/>
      <c r="F209" s="150"/>
      <c r="G209" s="150"/>
      <c r="H209" s="150"/>
      <c r="I209" s="134"/>
      <c r="J209" s="134"/>
    </row>
    <row r="210" spans="2:10" x14ac:dyDescent="0.35">
      <c r="B210" s="134"/>
      <c r="C210" s="134"/>
      <c r="D210" s="148"/>
      <c r="E210" s="149"/>
      <c r="F210" s="150"/>
      <c r="G210" s="150"/>
      <c r="H210" s="150"/>
      <c r="I210" s="134"/>
      <c r="J210" s="134"/>
    </row>
    <row r="211" spans="2:10" x14ac:dyDescent="0.35">
      <c r="B211" s="134"/>
      <c r="C211" s="134"/>
      <c r="D211" s="148"/>
      <c r="E211" s="149"/>
      <c r="F211" s="150"/>
      <c r="G211" s="150"/>
      <c r="H211" s="150"/>
      <c r="I211" s="134"/>
      <c r="J211" s="134"/>
    </row>
    <row r="212" spans="2:10" x14ac:dyDescent="0.35">
      <c r="B212" s="134"/>
      <c r="C212" s="134"/>
      <c r="D212" s="148"/>
      <c r="E212" s="149"/>
      <c r="F212" s="150"/>
      <c r="G212" s="150"/>
      <c r="H212" s="150"/>
      <c r="I212" s="134"/>
      <c r="J212" s="134"/>
    </row>
    <row r="213" spans="2:10" x14ac:dyDescent="0.35">
      <c r="B213" s="134"/>
      <c r="C213" s="134"/>
      <c r="D213" s="148"/>
      <c r="E213" s="149"/>
      <c r="F213" s="150"/>
      <c r="G213" s="150"/>
      <c r="H213" s="150"/>
      <c r="I213" s="134"/>
      <c r="J213" s="134"/>
    </row>
    <row r="214" spans="2:10" x14ac:dyDescent="0.35">
      <c r="B214" s="134"/>
      <c r="C214" s="134"/>
      <c r="D214" s="148"/>
      <c r="E214" s="149"/>
      <c r="F214" s="150"/>
      <c r="G214" s="150"/>
      <c r="H214" s="150"/>
      <c r="I214" s="134"/>
      <c r="J214" s="134"/>
    </row>
    <row r="215" spans="2:10" x14ac:dyDescent="0.35">
      <c r="B215" s="134"/>
      <c r="C215" s="134"/>
      <c r="D215" s="148"/>
      <c r="E215" s="149"/>
      <c r="F215" s="150"/>
      <c r="G215" s="150"/>
      <c r="H215" s="150"/>
      <c r="I215" s="134"/>
      <c r="J215" s="134"/>
    </row>
    <row r="216" spans="2:10" x14ac:dyDescent="0.35">
      <c r="B216" s="134"/>
      <c r="C216" s="134"/>
      <c r="D216" s="134"/>
      <c r="E216" s="134"/>
      <c r="F216" s="134"/>
      <c r="G216" s="134"/>
      <c r="H216" s="134"/>
      <c r="I216" s="134"/>
      <c r="J216" s="134"/>
    </row>
    <row r="217" spans="2:10" x14ac:dyDescent="0.35">
      <c r="B217" s="134"/>
      <c r="C217" s="134"/>
      <c r="D217" s="134"/>
      <c r="E217" s="134"/>
      <c r="F217" s="134"/>
      <c r="G217" s="134"/>
      <c r="H217" s="134"/>
      <c r="I217" s="134"/>
      <c r="J217" s="134"/>
    </row>
    <row r="218" spans="2:10" x14ac:dyDescent="0.35">
      <c r="B218" s="134"/>
      <c r="C218" s="134"/>
      <c r="D218" s="148"/>
      <c r="E218" s="149"/>
      <c r="F218" s="150"/>
      <c r="G218" s="150"/>
      <c r="H218" s="150"/>
      <c r="I218" s="134"/>
      <c r="J218" s="134"/>
    </row>
    <row r="219" spans="2:10" x14ac:dyDescent="0.35">
      <c r="B219" s="134"/>
      <c r="C219" s="134"/>
      <c r="D219" s="148"/>
      <c r="E219" s="149"/>
      <c r="F219" s="150"/>
      <c r="G219" s="150"/>
      <c r="H219" s="150"/>
      <c r="I219" s="134"/>
      <c r="J219" s="134"/>
    </row>
    <row r="220" spans="2:10" x14ac:dyDescent="0.35">
      <c r="B220" s="134"/>
      <c r="C220" s="134"/>
      <c r="D220" s="148"/>
      <c r="E220" s="149"/>
      <c r="F220" s="150"/>
      <c r="G220" s="150"/>
      <c r="H220" s="150"/>
      <c r="I220" s="134"/>
      <c r="J220" s="134"/>
    </row>
    <row r="221" spans="2:10" x14ac:dyDescent="0.35">
      <c r="B221" s="134"/>
      <c r="C221" s="134"/>
      <c r="D221" s="148"/>
      <c r="E221" s="149"/>
      <c r="F221" s="150"/>
      <c r="G221" s="150"/>
      <c r="H221" s="150"/>
      <c r="I221" s="134"/>
      <c r="J221" s="134"/>
    </row>
    <row r="222" spans="2:10" x14ac:dyDescent="0.35">
      <c r="B222" s="134"/>
      <c r="C222" s="134"/>
      <c r="D222" s="148"/>
      <c r="E222" s="149"/>
      <c r="F222" s="150"/>
      <c r="G222" s="150"/>
      <c r="H222" s="150"/>
      <c r="I222" s="134"/>
      <c r="J222" s="134"/>
    </row>
    <row r="223" spans="2:10" x14ac:dyDescent="0.35">
      <c r="B223" s="134"/>
      <c r="C223" s="134"/>
      <c r="D223" s="148"/>
      <c r="E223" s="149"/>
      <c r="F223" s="150"/>
      <c r="G223" s="150"/>
      <c r="H223" s="150"/>
      <c r="I223" s="134"/>
      <c r="J223" s="134"/>
    </row>
    <row r="224" spans="2:10" x14ac:dyDescent="0.35">
      <c r="B224" s="134"/>
      <c r="C224" s="134"/>
      <c r="D224" s="148"/>
      <c r="E224" s="149"/>
      <c r="F224" s="150"/>
      <c r="G224" s="150"/>
      <c r="H224" s="150"/>
      <c r="I224" s="134"/>
      <c r="J224" s="134"/>
    </row>
    <row r="225" spans="2:10" x14ac:dyDescent="0.35">
      <c r="B225" s="134"/>
      <c r="C225" s="134"/>
      <c r="D225" s="148"/>
      <c r="E225" s="149"/>
      <c r="F225" s="150"/>
      <c r="G225" s="150"/>
      <c r="H225" s="150"/>
      <c r="I225" s="134"/>
      <c r="J225" s="134"/>
    </row>
    <row r="226" spans="2:10" x14ac:dyDescent="0.35">
      <c r="B226" s="134"/>
      <c r="C226" s="134"/>
      <c r="D226" s="148"/>
      <c r="E226" s="149"/>
      <c r="F226" s="150"/>
      <c r="G226" s="150"/>
      <c r="H226" s="150"/>
      <c r="I226" s="134"/>
      <c r="J226" s="134"/>
    </row>
    <row r="227" spans="2:10" x14ac:dyDescent="0.35">
      <c r="B227" s="134"/>
      <c r="C227" s="134"/>
      <c r="D227" s="148"/>
      <c r="E227" s="149"/>
      <c r="F227" s="150"/>
      <c r="G227" s="150"/>
      <c r="H227" s="150"/>
      <c r="I227" s="134"/>
      <c r="J227" s="134"/>
    </row>
    <row r="228" spans="2:10" x14ac:dyDescent="0.35">
      <c r="B228" s="134"/>
      <c r="C228" s="134"/>
      <c r="D228" s="148"/>
      <c r="E228" s="149"/>
      <c r="F228" s="150"/>
      <c r="G228" s="150"/>
      <c r="H228" s="150"/>
      <c r="I228" s="134"/>
      <c r="J228" s="134"/>
    </row>
    <row r="229" spans="2:10" x14ac:dyDescent="0.35">
      <c r="B229" s="134"/>
      <c r="C229" s="134"/>
      <c r="D229" s="148"/>
      <c r="E229" s="149"/>
      <c r="F229" s="150"/>
      <c r="G229" s="150"/>
      <c r="H229" s="150"/>
      <c r="I229" s="134"/>
      <c r="J229" s="134"/>
    </row>
    <row r="230" spans="2:10" x14ac:dyDescent="0.35">
      <c r="B230" s="134"/>
      <c r="C230" s="134"/>
      <c r="D230" s="148"/>
      <c r="E230" s="149"/>
      <c r="F230" s="150"/>
      <c r="G230" s="150"/>
      <c r="H230" s="150"/>
      <c r="I230" s="134"/>
      <c r="J230" s="134"/>
    </row>
    <row r="231" spans="2:10" x14ac:dyDescent="0.35">
      <c r="B231" s="134"/>
      <c r="C231" s="134"/>
      <c r="D231" s="148"/>
      <c r="E231" s="149"/>
      <c r="F231" s="150"/>
      <c r="G231" s="150"/>
      <c r="H231" s="150"/>
      <c r="I231" s="134"/>
      <c r="J231" s="134"/>
    </row>
    <row r="232" spans="2:10" x14ac:dyDescent="0.35">
      <c r="B232" s="134"/>
      <c r="C232" s="134"/>
      <c r="D232" s="148"/>
      <c r="E232" s="149"/>
      <c r="F232" s="150"/>
      <c r="G232" s="150"/>
      <c r="H232" s="150"/>
      <c r="I232" s="134"/>
      <c r="J232" s="134"/>
    </row>
    <row r="233" spans="2:10" x14ac:dyDescent="0.35">
      <c r="B233" s="134"/>
      <c r="C233" s="134"/>
      <c r="D233" s="148"/>
      <c r="E233" s="149"/>
      <c r="F233" s="150"/>
      <c r="G233" s="150"/>
      <c r="H233" s="150"/>
      <c r="I233" s="134"/>
      <c r="J233" s="134"/>
    </row>
    <row r="234" spans="2:10" x14ac:dyDescent="0.35">
      <c r="B234" s="134"/>
      <c r="C234" s="134"/>
      <c r="D234" s="148"/>
      <c r="E234" s="149"/>
      <c r="F234" s="150"/>
      <c r="G234" s="150"/>
      <c r="H234" s="150"/>
      <c r="I234" s="134"/>
      <c r="J234" s="134"/>
    </row>
    <row r="235" spans="2:10" x14ac:dyDescent="0.35">
      <c r="B235" s="134"/>
      <c r="C235" s="134"/>
      <c r="D235" s="148"/>
      <c r="E235" s="149"/>
      <c r="F235" s="150"/>
      <c r="G235" s="150"/>
      <c r="H235" s="150"/>
      <c r="I235" s="134"/>
      <c r="J235" s="134"/>
    </row>
    <row r="236" spans="2:10" x14ac:dyDescent="0.35">
      <c r="B236" s="134"/>
      <c r="C236" s="134"/>
      <c r="D236" s="148"/>
      <c r="E236" s="149"/>
      <c r="F236" s="150"/>
      <c r="G236" s="150"/>
      <c r="H236" s="150"/>
      <c r="I236" s="134"/>
      <c r="J236" s="134"/>
    </row>
    <row r="237" spans="2:10" x14ac:dyDescent="0.35">
      <c r="B237" s="134"/>
      <c r="C237" s="134"/>
      <c r="D237" s="148"/>
      <c r="E237" s="149"/>
      <c r="F237" s="150"/>
      <c r="G237" s="150"/>
      <c r="H237" s="150"/>
      <c r="I237" s="134"/>
      <c r="J237" s="134"/>
    </row>
    <row r="238" spans="2:10" x14ac:dyDescent="0.35">
      <c r="B238" s="134"/>
      <c r="C238" s="134"/>
      <c r="D238" s="148"/>
      <c r="E238" s="149"/>
      <c r="F238" s="150"/>
      <c r="G238" s="150"/>
      <c r="H238" s="150"/>
      <c r="I238" s="134"/>
      <c r="J238" s="134"/>
    </row>
    <row r="239" spans="2:10" x14ac:dyDescent="0.35">
      <c r="B239" s="134"/>
      <c r="C239" s="134"/>
      <c r="D239" s="148"/>
      <c r="E239" s="149"/>
      <c r="F239" s="150"/>
      <c r="G239" s="150"/>
      <c r="H239" s="150"/>
      <c r="I239" s="134"/>
      <c r="J239" s="134"/>
    </row>
    <row r="240" spans="2:10" x14ac:dyDescent="0.35">
      <c r="B240" s="134"/>
      <c r="C240" s="134"/>
      <c r="D240" s="148"/>
      <c r="E240" s="149"/>
      <c r="F240" s="150"/>
      <c r="G240" s="150"/>
      <c r="H240" s="150"/>
      <c r="I240" s="134"/>
      <c r="J240" s="134"/>
    </row>
    <row r="241" spans="2:10" x14ac:dyDescent="0.35">
      <c r="B241" s="134"/>
      <c r="C241" s="134"/>
      <c r="D241" s="148"/>
      <c r="E241" s="149"/>
      <c r="F241" s="150"/>
      <c r="G241" s="150"/>
      <c r="H241" s="150"/>
      <c r="I241" s="134"/>
      <c r="J241" s="134"/>
    </row>
    <row r="242" spans="2:10" x14ac:dyDescent="0.35">
      <c r="B242" s="134"/>
      <c r="C242" s="134"/>
      <c r="D242" s="148"/>
      <c r="E242" s="149"/>
      <c r="F242" s="150"/>
      <c r="G242" s="150"/>
      <c r="H242" s="150"/>
      <c r="I242" s="134"/>
      <c r="J242" s="134"/>
    </row>
    <row r="243" spans="2:10" x14ac:dyDescent="0.35">
      <c r="B243" s="134"/>
      <c r="C243" s="134"/>
      <c r="D243" s="148"/>
      <c r="E243" s="149"/>
      <c r="F243" s="150"/>
      <c r="G243" s="150"/>
      <c r="H243" s="150"/>
      <c r="I243" s="134"/>
      <c r="J243" s="134"/>
    </row>
    <row r="244" spans="2:10" x14ac:dyDescent="0.35">
      <c r="B244" s="134"/>
      <c r="C244" s="134"/>
      <c r="D244" s="148"/>
      <c r="E244" s="149"/>
      <c r="F244" s="150"/>
      <c r="G244" s="150"/>
      <c r="H244" s="150"/>
      <c r="I244" s="134"/>
      <c r="J244" s="134"/>
    </row>
    <row r="245" spans="2:10" x14ac:dyDescent="0.35">
      <c r="B245" s="134"/>
      <c r="C245" s="134"/>
      <c r="D245" s="148"/>
      <c r="E245" s="149"/>
      <c r="F245" s="150"/>
      <c r="G245" s="150"/>
      <c r="H245" s="150"/>
      <c r="I245" s="134"/>
      <c r="J245" s="134"/>
    </row>
    <row r="246" spans="2:10" x14ac:dyDescent="0.35">
      <c r="B246" s="134"/>
      <c r="C246" s="134"/>
      <c r="D246" s="148"/>
      <c r="E246" s="149"/>
      <c r="F246" s="150"/>
      <c r="G246" s="150"/>
      <c r="H246" s="150"/>
      <c r="I246" s="134"/>
      <c r="J246" s="134"/>
    </row>
    <row r="247" spans="2:10" x14ac:dyDescent="0.35">
      <c r="B247" s="134"/>
      <c r="C247" s="134"/>
      <c r="D247" s="148"/>
      <c r="E247" s="149"/>
      <c r="F247" s="150"/>
      <c r="G247" s="150"/>
      <c r="H247" s="150"/>
      <c r="I247" s="134"/>
      <c r="J247" s="134"/>
    </row>
    <row r="248" spans="2:10" x14ac:dyDescent="0.35">
      <c r="B248" s="134"/>
      <c r="C248" s="134"/>
      <c r="D248" s="148"/>
      <c r="E248" s="149"/>
      <c r="F248" s="150"/>
      <c r="G248" s="150"/>
      <c r="H248" s="150"/>
      <c r="I248" s="134"/>
      <c r="J248" s="134"/>
    </row>
    <row r="249" spans="2:10" x14ac:dyDescent="0.35">
      <c r="B249" s="134"/>
      <c r="C249" s="134"/>
      <c r="D249" s="134"/>
      <c r="E249" s="134"/>
      <c r="F249" s="134"/>
      <c r="G249" s="134"/>
      <c r="H249" s="134"/>
      <c r="I249" s="134"/>
      <c r="J249" s="134"/>
    </row>
    <row r="250" spans="2:10" x14ac:dyDescent="0.35">
      <c r="B250" s="134"/>
      <c r="C250" s="134"/>
      <c r="D250" s="134"/>
      <c r="E250" s="134"/>
      <c r="F250" s="134"/>
      <c r="G250" s="134"/>
      <c r="H250" s="134"/>
      <c r="I250" s="134"/>
      <c r="J250" s="134"/>
    </row>
    <row r="251" spans="2:10" x14ac:dyDescent="0.35">
      <c r="B251" s="134"/>
      <c r="C251" s="134"/>
      <c r="D251" s="134"/>
      <c r="E251" s="134"/>
      <c r="F251" s="134"/>
      <c r="G251" s="134"/>
      <c r="H251" s="134"/>
      <c r="I251" s="134"/>
      <c r="J251" s="134"/>
    </row>
    <row r="252" spans="2:10" x14ac:dyDescent="0.35">
      <c r="B252" s="134"/>
      <c r="C252" s="134"/>
      <c r="D252" s="134"/>
      <c r="E252" s="134"/>
      <c r="F252" s="134"/>
      <c r="G252" s="134"/>
      <c r="H252" s="134"/>
      <c r="I252" s="134"/>
      <c r="J252" s="134"/>
    </row>
  </sheetData>
  <mergeCells count="17">
    <mergeCell ref="I2:I6"/>
    <mergeCell ref="B71:F71"/>
    <mergeCell ref="B72:G72"/>
    <mergeCell ref="B73:C73"/>
    <mergeCell ref="B74:C74"/>
    <mergeCell ref="B2:F2"/>
    <mergeCell ref="B1:F1"/>
    <mergeCell ref="B31:G31"/>
    <mergeCell ref="B62:G62"/>
    <mergeCell ref="B124:F125"/>
    <mergeCell ref="B75:C75"/>
    <mergeCell ref="B76:C76"/>
    <mergeCell ref="B77:C77"/>
    <mergeCell ref="B78:C78"/>
    <mergeCell ref="B79:F79"/>
    <mergeCell ref="B120:E120"/>
    <mergeCell ref="B81:G81"/>
  </mergeCells>
  <hyperlinks>
    <hyperlink ref="J2" location="'$Operativo'!C1" display="Nucleación" xr:uid="{00000000-0004-0000-0600-000000000000}"/>
    <hyperlink ref="J3" location="'$Operativo'!C53" display="Cerramientos" xr:uid="{00000000-0004-0000-0600-000001000000}"/>
    <hyperlink ref="J4" location="'$Operativo'!C84" display="Talleres" xr:uid="{00000000-0004-0000-0600-000002000000}"/>
    <hyperlink ref="J5" location="'$Operativo'!C81" display="Enriquecimientos" xr:uid="{00000000-0004-0000-0600-000003000000}"/>
    <hyperlink ref="J6" location="'$Operativo'!C124" display="Cerva viva mixta" xr:uid="{D3A06443-D954-4ACE-B989-2E12E9290C7D}"/>
  </hyperlink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BP463"/>
  <sheetViews>
    <sheetView zoomScale="70" zoomScaleNormal="70" workbookViewId="0">
      <selection activeCell="D94" sqref="D94:D96"/>
    </sheetView>
  </sheetViews>
  <sheetFormatPr baseColWidth="10" defaultColWidth="11.46484375" defaultRowHeight="14.25" x14ac:dyDescent="0.45"/>
  <cols>
    <col min="1" max="1" width="6.46484375" style="4" customWidth="1"/>
    <col min="2" max="2" width="36.796875" customWidth="1"/>
    <col min="3" max="6" width="21.1328125" customWidth="1"/>
    <col min="7" max="7" width="19.796875" customWidth="1"/>
    <col min="8" max="8" width="7.46484375" style="4" customWidth="1"/>
    <col min="9" max="9" width="31" style="4" customWidth="1"/>
    <col min="10" max="10" width="19" style="4" customWidth="1"/>
    <col min="11" max="68" width="11.46484375" style="4"/>
  </cols>
  <sheetData>
    <row r="1" spans="1:68" s="3" customFormat="1" ht="72.75" customHeight="1" thickBot="1" x14ac:dyDescent="0.5">
      <c r="A1" s="4"/>
      <c r="B1" s="710" t="s">
        <v>342</v>
      </c>
      <c r="C1" s="711"/>
      <c r="D1" s="711"/>
      <c r="E1" s="711"/>
      <c r="F1" s="71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15.75" x14ac:dyDescent="0.5">
      <c r="B2" s="713" t="s">
        <v>114</v>
      </c>
      <c r="C2" s="714"/>
      <c r="D2" s="714"/>
      <c r="E2" s="714"/>
      <c r="F2" s="715"/>
      <c r="G2" s="390"/>
      <c r="I2" s="102"/>
      <c r="J2" s="102"/>
    </row>
    <row r="3" spans="1:68" ht="15.75" customHeight="1" x14ac:dyDescent="0.5">
      <c r="B3" s="493" t="s">
        <v>343</v>
      </c>
      <c r="C3" s="494"/>
      <c r="D3" s="494"/>
      <c r="E3" s="495"/>
      <c r="F3" s="496"/>
      <c r="G3" s="390"/>
      <c r="I3" s="709" t="s">
        <v>187</v>
      </c>
      <c r="J3" s="388" t="s">
        <v>114</v>
      </c>
    </row>
    <row r="4" spans="1:68" ht="14.55" customHeight="1" x14ac:dyDescent="0.5">
      <c r="B4" s="493" t="s">
        <v>335</v>
      </c>
      <c r="C4" s="494"/>
      <c r="D4" s="494"/>
      <c r="E4" s="495"/>
      <c r="F4" s="496"/>
      <c r="G4" s="390"/>
      <c r="I4" s="709"/>
      <c r="J4" s="389" t="s">
        <v>116</v>
      </c>
    </row>
    <row r="5" spans="1:68" ht="15.75" x14ac:dyDescent="0.5">
      <c r="B5" s="497" t="s">
        <v>122</v>
      </c>
      <c r="C5" s="499" t="s">
        <v>123</v>
      </c>
      <c r="D5" s="499">
        <v>2</v>
      </c>
      <c r="E5" s="500">
        <v>51722</v>
      </c>
      <c r="F5" s="501">
        <f>D5*E5</f>
        <v>103444</v>
      </c>
      <c r="G5" s="390"/>
      <c r="I5" s="709"/>
      <c r="J5" s="389" t="s">
        <v>118</v>
      </c>
    </row>
    <row r="6" spans="1:68" ht="15.75" x14ac:dyDescent="0.5">
      <c r="B6" s="497" t="s">
        <v>126</v>
      </c>
      <c r="C6" s="499" t="s">
        <v>123</v>
      </c>
      <c r="D6" s="499">
        <v>6</v>
      </c>
      <c r="E6" s="500">
        <v>51722</v>
      </c>
      <c r="F6" s="501">
        <f>D6*E6</f>
        <v>310332</v>
      </c>
      <c r="G6" s="390"/>
      <c r="I6" s="102"/>
      <c r="J6" s="102"/>
    </row>
    <row r="7" spans="1:68" ht="15.75" x14ac:dyDescent="0.5">
      <c r="B7" s="497" t="s">
        <v>183</v>
      </c>
      <c r="C7" s="499" t="s">
        <v>123</v>
      </c>
      <c r="D7" s="499">
        <v>2</v>
      </c>
      <c r="E7" s="500">
        <v>51722</v>
      </c>
      <c r="F7" s="501">
        <f>D7*E7</f>
        <v>103444</v>
      </c>
      <c r="G7" s="390"/>
    </row>
    <row r="8" spans="1:68" ht="15.75" x14ac:dyDescent="0.5">
      <c r="B8" s="502" t="s">
        <v>125</v>
      </c>
      <c r="C8" s="499" t="s">
        <v>123</v>
      </c>
      <c r="D8" s="499">
        <v>3</v>
      </c>
      <c r="E8" s="500">
        <v>51722</v>
      </c>
      <c r="F8" s="501">
        <f>D8*E8</f>
        <v>155166</v>
      </c>
      <c r="G8" s="390"/>
    </row>
    <row r="9" spans="1:68" ht="15.75" x14ac:dyDescent="0.5">
      <c r="B9" s="497" t="s">
        <v>184</v>
      </c>
      <c r="C9" s="499" t="s">
        <v>123</v>
      </c>
      <c r="D9" s="499">
        <v>3</v>
      </c>
      <c r="E9" s="500">
        <v>51722</v>
      </c>
      <c r="F9" s="501">
        <f>D9*E9</f>
        <v>155166</v>
      </c>
      <c r="G9" s="390"/>
    </row>
    <row r="10" spans="1:68" ht="15.75" x14ac:dyDescent="0.5">
      <c r="B10" s="503" t="s">
        <v>141</v>
      </c>
      <c r="C10" s="504"/>
      <c r="D10" s="505">
        <f>SUM(D5:D9)</f>
        <v>16</v>
      </c>
      <c r="E10" s="506"/>
      <c r="F10" s="507">
        <f>SUM(F5:F9)</f>
        <v>827552</v>
      </c>
      <c r="G10" s="390"/>
    </row>
    <row r="11" spans="1:68" ht="15.75" x14ac:dyDescent="0.5">
      <c r="B11" s="503" t="s">
        <v>336</v>
      </c>
      <c r="C11" s="504"/>
      <c r="D11" s="505"/>
      <c r="E11" s="508"/>
      <c r="F11" s="509"/>
      <c r="G11" s="390"/>
    </row>
    <row r="12" spans="1:68" ht="15.75" x14ac:dyDescent="0.5">
      <c r="B12" s="497" t="s">
        <v>179</v>
      </c>
      <c r="C12" s="499" t="s">
        <v>101</v>
      </c>
      <c r="D12" s="499">
        <v>80</v>
      </c>
      <c r="E12" s="510">
        <v>2500</v>
      </c>
      <c r="F12" s="511">
        <f>D12*E12</f>
        <v>200000</v>
      </c>
      <c r="G12" s="390"/>
    </row>
    <row r="13" spans="1:68" ht="15.75" x14ac:dyDescent="0.5">
      <c r="B13" s="497" t="s">
        <v>188</v>
      </c>
      <c r="C13" s="499" t="s">
        <v>134</v>
      </c>
      <c r="D13" s="499">
        <v>2</v>
      </c>
      <c r="E13" s="510">
        <v>40000</v>
      </c>
      <c r="F13" s="501">
        <f>D13*E13</f>
        <v>80000</v>
      </c>
      <c r="G13" s="390"/>
    </row>
    <row r="14" spans="1:68" ht="15.75" x14ac:dyDescent="0.5">
      <c r="B14" s="497" t="s">
        <v>131</v>
      </c>
      <c r="C14" s="499" t="s">
        <v>132</v>
      </c>
      <c r="D14" s="499">
        <v>16</v>
      </c>
      <c r="E14" s="510">
        <v>4500</v>
      </c>
      <c r="F14" s="501">
        <v>72000</v>
      </c>
      <c r="G14" s="390"/>
    </row>
    <row r="15" spans="1:68" ht="15.75" x14ac:dyDescent="0.5">
      <c r="B15" s="503" t="s">
        <v>135</v>
      </c>
      <c r="C15" s="504"/>
      <c r="D15" s="505"/>
      <c r="E15" s="508"/>
      <c r="F15" s="507">
        <f>SUM(F12:F14)</f>
        <v>352000</v>
      </c>
      <c r="G15" s="390"/>
    </row>
    <row r="16" spans="1:68" ht="15.75" x14ac:dyDescent="0.5">
      <c r="B16" s="503" t="s">
        <v>337</v>
      </c>
      <c r="C16" s="504"/>
      <c r="D16" s="505"/>
      <c r="E16" s="508"/>
      <c r="F16" s="507">
        <f>F10+F15</f>
        <v>1179552</v>
      </c>
      <c r="G16" s="390"/>
    </row>
    <row r="17" spans="2:7" ht="15.75" x14ac:dyDescent="0.5">
      <c r="B17" s="503" t="s">
        <v>344</v>
      </c>
      <c r="C17" s="504"/>
      <c r="D17" s="505"/>
      <c r="E17" s="508"/>
      <c r="F17" s="509"/>
      <c r="G17" s="390"/>
    </row>
    <row r="18" spans="2:7" ht="15.75" x14ac:dyDescent="0.5">
      <c r="B18" s="497" t="s">
        <v>138</v>
      </c>
      <c r="C18" s="498"/>
      <c r="D18" s="499"/>
      <c r="E18" s="510"/>
      <c r="F18" s="511"/>
      <c r="G18" s="390"/>
    </row>
    <row r="19" spans="2:7" ht="15.75" x14ac:dyDescent="0.5">
      <c r="B19" s="497" t="s">
        <v>186</v>
      </c>
      <c r="C19" s="498" t="s">
        <v>103</v>
      </c>
      <c r="D19" s="499">
        <v>1</v>
      </c>
      <c r="E19" s="510">
        <v>450000</v>
      </c>
      <c r="F19" s="501">
        <f>D19*E19</f>
        <v>450000</v>
      </c>
      <c r="G19" s="390"/>
    </row>
    <row r="20" spans="2:7" ht="15.75" x14ac:dyDescent="0.5">
      <c r="B20" s="497" t="s">
        <v>139</v>
      </c>
      <c r="C20" s="498" t="s">
        <v>130</v>
      </c>
      <c r="D20" s="512">
        <v>0.2</v>
      </c>
      <c r="E20" s="513"/>
      <c r="F20" s="501">
        <f>F16*D20</f>
        <v>235910.40000000002</v>
      </c>
      <c r="G20" s="390"/>
    </row>
    <row r="21" spans="2:7" ht="45.75" x14ac:dyDescent="0.5">
      <c r="B21" s="514" t="s">
        <v>140</v>
      </c>
      <c r="C21" s="498" t="s">
        <v>130</v>
      </c>
      <c r="D21" s="512">
        <v>0.05</v>
      </c>
      <c r="E21" s="513"/>
      <c r="F21" s="511">
        <f>F10*D21</f>
        <v>41377.600000000006</v>
      </c>
      <c r="G21" s="390"/>
    </row>
    <row r="22" spans="2:7" ht="15.75" x14ac:dyDescent="0.5">
      <c r="B22" s="503" t="s">
        <v>345</v>
      </c>
      <c r="C22" s="504"/>
      <c r="D22" s="505"/>
      <c r="E22" s="508"/>
      <c r="F22" s="507">
        <f>SUM(F19:F21)</f>
        <v>727288</v>
      </c>
      <c r="G22" s="390"/>
    </row>
    <row r="23" spans="2:7" ht="15.75" x14ac:dyDescent="0.5">
      <c r="B23" s="503" t="s">
        <v>346</v>
      </c>
      <c r="C23" s="504"/>
      <c r="D23" s="505"/>
      <c r="E23" s="508"/>
      <c r="F23" s="507">
        <f>F16+F22</f>
        <v>1906840</v>
      </c>
      <c r="G23" s="390"/>
    </row>
    <row r="24" spans="2:7" ht="16.149999999999999" thickBot="1" x14ac:dyDescent="0.55000000000000004">
      <c r="B24" s="515" t="s">
        <v>341</v>
      </c>
      <c r="C24" s="516"/>
      <c r="D24" s="517"/>
      <c r="E24" s="518"/>
      <c r="F24" s="519">
        <f>F2+F23</f>
        <v>1906840</v>
      </c>
      <c r="G24" s="390"/>
    </row>
    <row r="25" spans="2:7" ht="15.75" x14ac:dyDescent="0.5">
      <c r="B25" s="390"/>
      <c r="C25" s="390"/>
      <c r="D25" s="390"/>
      <c r="E25" s="390"/>
      <c r="F25" s="390"/>
      <c r="G25" s="390"/>
    </row>
    <row r="26" spans="2:7" ht="16.149999999999999" thickBot="1" x14ac:dyDescent="0.55000000000000004">
      <c r="B26" s="390"/>
      <c r="C26" s="390"/>
      <c r="D26" s="390"/>
      <c r="E26" s="390"/>
      <c r="F26" s="390"/>
      <c r="G26" s="390"/>
    </row>
    <row r="27" spans="2:7" ht="15.4" thickBot="1" x14ac:dyDescent="0.5">
      <c r="B27" s="716" t="s">
        <v>116</v>
      </c>
      <c r="C27" s="717"/>
      <c r="D27" s="717"/>
      <c r="E27" s="717"/>
      <c r="F27" s="717"/>
      <c r="G27" s="718"/>
    </row>
    <row r="28" spans="2:7" ht="15.4" x14ac:dyDescent="0.45">
      <c r="B28" s="520" t="s">
        <v>294</v>
      </c>
      <c r="C28" s="521" t="s">
        <v>296</v>
      </c>
      <c r="D28" s="521" t="s">
        <v>101</v>
      </c>
      <c r="E28" s="521" t="s">
        <v>190</v>
      </c>
      <c r="F28" s="521" t="s">
        <v>244</v>
      </c>
      <c r="G28" s="522" t="s">
        <v>130</v>
      </c>
    </row>
    <row r="29" spans="2:7" ht="15.4" x14ac:dyDescent="0.45">
      <c r="B29" s="462" t="s">
        <v>295</v>
      </c>
      <c r="C29" s="463"/>
      <c r="D29" s="463"/>
      <c r="E29" s="463"/>
      <c r="F29" s="463"/>
      <c r="G29" s="464"/>
    </row>
    <row r="30" spans="2:7" ht="15.4" x14ac:dyDescent="0.45">
      <c r="B30" s="462" t="s">
        <v>286</v>
      </c>
      <c r="C30" s="327"/>
      <c r="D30" s="327"/>
      <c r="E30" s="327"/>
      <c r="F30" s="327"/>
      <c r="G30" s="465"/>
    </row>
    <row r="31" spans="2:7" ht="15.4" x14ac:dyDescent="0.45">
      <c r="B31" s="322" t="s">
        <v>297</v>
      </c>
      <c r="C31" s="467">
        <v>1</v>
      </c>
      <c r="D31" s="467" t="s">
        <v>302</v>
      </c>
      <c r="E31" s="467">
        <v>51722</v>
      </c>
      <c r="F31" s="467">
        <f t="shared" ref="F31:F35" si="0">ROUND(C31*E31,0)</f>
        <v>51722</v>
      </c>
      <c r="G31" s="468"/>
    </row>
    <row r="32" spans="2:7" ht="15.4" x14ac:dyDescent="0.45">
      <c r="B32" s="322" t="s">
        <v>122</v>
      </c>
      <c r="C32" s="467">
        <v>3</v>
      </c>
      <c r="D32" s="467" t="s">
        <v>302</v>
      </c>
      <c r="E32" s="467">
        <f>E31</f>
        <v>51722</v>
      </c>
      <c r="F32" s="467">
        <f t="shared" si="0"/>
        <v>155166</v>
      </c>
      <c r="G32" s="468"/>
    </row>
    <row r="33" spans="2:7" ht="15.4" x14ac:dyDescent="0.45">
      <c r="B33" s="322" t="s">
        <v>298</v>
      </c>
      <c r="C33" s="467">
        <v>2</v>
      </c>
      <c r="D33" s="467" t="s">
        <v>302</v>
      </c>
      <c r="E33" s="467">
        <f>E32</f>
        <v>51722</v>
      </c>
      <c r="F33" s="467">
        <f t="shared" si="0"/>
        <v>103444</v>
      </c>
      <c r="G33" s="468"/>
    </row>
    <row r="34" spans="2:7" ht="15.4" x14ac:dyDescent="0.45">
      <c r="B34" s="322" t="s">
        <v>299</v>
      </c>
      <c r="C34" s="467">
        <v>2</v>
      </c>
      <c r="D34" s="467" t="s">
        <v>302</v>
      </c>
      <c r="E34" s="467">
        <f>E33</f>
        <v>51722</v>
      </c>
      <c r="F34" s="467">
        <f t="shared" si="0"/>
        <v>103444</v>
      </c>
      <c r="G34" s="468"/>
    </row>
    <row r="35" spans="2:7" ht="15.4" x14ac:dyDescent="0.45">
      <c r="B35" s="322" t="s">
        <v>300</v>
      </c>
      <c r="C35" s="467">
        <v>1</v>
      </c>
      <c r="D35" s="467" t="s">
        <v>302</v>
      </c>
      <c r="E35" s="467">
        <f>E34</f>
        <v>51722</v>
      </c>
      <c r="F35" s="467">
        <f t="shared" si="0"/>
        <v>51722</v>
      </c>
      <c r="G35" s="468"/>
    </row>
    <row r="36" spans="2:7" ht="15.4" x14ac:dyDescent="0.45">
      <c r="B36" s="322" t="s">
        <v>301</v>
      </c>
      <c r="C36" s="467"/>
      <c r="D36" s="467"/>
      <c r="E36" s="467"/>
      <c r="F36" s="467"/>
      <c r="G36" s="468"/>
    </row>
    <row r="37" spans="2:7" ht="15.4" x14ac:dyDescent="0.45">
      <c r="B37" s="325" t="s">
        <v>141</v>
      </c>
      <c r="C37" s="326">
        <f>SUM(C31:C36)</f>
        <v>9</v>
      </c>
      <c r="D37" s="327"/>
      <c r="E37" s="328"/>
      <c r="F37" s="326">
        <f>SUM(F31:F36)</f>
        <v>465498</v>
      </c>
      <c r="G37" s="329"/>
    </row>
    <row r="38" spans="2:7" ht="15.4" x14ac:dyDescent="0.45">
      <c r="B38" s="466"/>
      <c r="C38" s="469"/>
      <c r="D38" s="469"/>
      <c r="E38" s="470"/>
      <c r="F38" s="467"/>
      <c r="G38" s="468"/>
    </row>
    <row r="39" spans="2:7" ht="15.4" x14ac:dyDescent="0.45">
      <c r="B39" s="325" t="s">
        <v>347</v>
      </c>
      <c r="C39" s="327"/>
      <c r="D39" s="327"/>
      <c r="E39" s="471"/>
      <c r="F39" s="327"/>
      <c r="G39" s="472"/>
    </row>
    <row r="40" spans="2:7" ht="15.4" x14ac:dyDescent="0.45">
      <c r="B40" s="332" t="s">
        <v>304</v>
      </c>
      <c r="C40" s="467">
        <v>100</v>
      </c>
      <c r="D40" s="467" t="s">
        <v>314</v>
      </c>
      <c r="E40" s="467">
        <f>13000*B56</f>
        <v>13209.3</v>
      </c>
      <c r="F40" s="467">
        <f t="shared" ref="F40:F46" si="1">ROUND(C40*E40,0)</f>
        <v>1320930</v>
      </c>
      <c r="G40" s="468"/>
    </row>
    <row r="41" spans="2:7" ht="15.4" x14ac:dyDescent="0.45">
      <c r="B41" s="332" t="s">
        <v>305</v>
      </c>
      <c r="C41" s="467">
        <v>4</v>
      </c>
      <c r="D41" s="467" t="s">
        <v>315</v>
      </c>
      <c r="E41" s="467">
        <f>134961*B56</f>
        <v>137133.87210000001</v>
      </c>
      <c r="F41" s="467">
        <f t="shared" si="1"/>
        <v>548535</v>
      </c>
      <c r="G41" s="468"/>
    </row>
    <row r="42" spans="2:7" ht="15.4" x14ac:dyDescent="0.45">
      <c r="B42" s="332" t="s">
        <v>306</v>
      </c>
      <c r="C42" s="467"/>
      <c r="D42" s="467"/>
      <c r="E42" s="467"/>
      <c r="F42" s="467"/>
      <c r="G42" s="468"/>
    </row>
    <row r="43" spans="2:7" ht="15.4" x14ac:dyDescent="0.45">
      <c r="B43" s="332" t="s">
        <v>307</v>
      </c>
      <c r="C43" s="467"/>
      <c r="D43" s="467"/>
      <c r="E43" s="467"/>
      <c r="F43" s="467"/>
      <c r="G43" s="468"/>
    </row>
    <row r="44" spans="2:7" ht="15.4" x14ac:dyDescent="0.45">
      <c r="B44" s="332" t="s">
        <v>308</v>
      </c>
      <c r="C44" s="467"/>
      <c r="D44" s="467"/>
      <c r="E44" s="467"/>
      <c r="F44" s="467"/>
      <c r="G44" s="468"/>
    </row>
    <row r="45" spans="2:7" ht="15.4" x14ac:dyDescent="0.45">
      <c r="B45" s="332" t="s">
        <v>309</v>
      </c>
      <c r="C45" s="467">
        <v>3</v>
      </c>
      <c r="D45" s="467" t="s">
        <v>132</v>
      </c>
      <c r="E45" s="467">
        <f>9405*B56</f>
        <v>9556.4205000000002</v>
      </c>
      <c r="F45" s="467">
        <f t="shared" si="1"/>
        <v>28669</v>
      </c>
      <c r="G45" s="468"/>
    </row>
    <row r="46" spans="2:7" ht="15.4" x14ac:dyDescent="0.45">
      <c r="B46" s="332" t="s">
        <v>310</v>
      </c>
      <c r="C46" s="467">
        <v>1</v>
      </c>
      <c r="D46" s="467" t="s">
        <v>132</v>
      </c>
      <c r="E46" s="467">
        <f>5225*B56</f>
        <v>5309.1225000000004</v>
      </c>
      <c r="F46" s="467">
        <f t="shared" si="1"/>
        <v>5309</v>
      </c>
      <c r="G46" s="468"/>
    </row>
    <row r="47" spans="2:7" ht="15.4" x14ac:dyDescent="0.45">
      <c r="B47" s="473" t="s">
        <v>142</v>
      </c>
      <c r="C47" s="467"/>
      <c r="D47" s="467"/>
      <c r="E47" s="467"/>
      <c r="F47" s="474">
        <f>SUM(F40:F46)</f>
        <v>1903443</v>
      </c>
      <c r="G47" s="468"/>
    </row>
    <row r="48" spans="2:7" ht="15.4" x14ac:dyDescent="0.45">
      <c r="B48" s="325" t="s">
        <v>143</v>
      </c>
      <c r="C48" s="327"/>
      <c r="D48" s="327"/>
      <c r="E48" s="471"/>
      <c r="F48" s="327"/>
      <c r="G48" s="472"/>
    </row>
    <row r="49" spans="2:7" ht="15.4" x14ac:dyDescent="0.45">
      <c r="B49" s="322" t="s">
        <v>311</v>
      </c>
      <c r="C49" s="475">
        <v>0.05</v>
      </c>
      <c r="D49" s="467"/>
      <c r="E49" s="467"/>
      <c r="F49" s="467">
        <f>F37*C49</f>
        <v>23274.9</v>
      </c>
      <c r="G49" s="468"/>
    </row>
    <row r="50" spans="2:7" ht="15.4" x14ac:dyDescent="0.45">
      <c r="B50" s="322" t="s">
        <v>312</v>
      </c>
      <c r="C50" s="475">
        <v>0.3</v>
      </c>
      <c r="D50" s="467"/>
      <c r="E50" s="467"/>
      <c r="F50" s="467">
        <f>F47*C50</f>
        <v>571032.9</v>
      </c>
      <c r="G50" s="468"/>
    </row>
    <row r="51" spans="2:7" ht="15.4" x14ac:dyDescent="0.45">
      <c r="B51" s="476" t="s">
        <v>144</v>
      </c>
      <c r="C51" s="467"/>
      <c r="D51" s="467"/>
      <c r="E51" s="474"/>
      <c r="F51" s="474">
        <f>SUM(F49:F50)</f>
        <v>594307.80000000005</v>
      </c>
      <c r="G51" s="477"/>
    </row>
    <row r="52" spans="2:7" ht="15.4" x14ac:dyDescent="0.45">
      <c r="B52" s="325" t="s">
        <v>313</v>
      </c>
      <c r="C52" s="478"/>
      <c r="D52" s="478"/>
      <c r="E52" s="478"/>
      <c r="F52" s="479">
        <f>F51+F47+F37</f>
        <v>2963248.8</v>
      </c>
      <c r="G52" s="480"/>
    </row>
    <row r="53" spans="2:7" ht="15.4" x14ac:dyDescent="0.45">
      <c r="B53" s="476"/>
      <c r="C53" s="481"/>
      <c r="D53" s="481"/>
      <c r="E53" s="481"/>
      <c r="F53" s="482"/>
      <c r="G53" s="483"/>
    </row>
    <row r="54" spans="2:7" ht="15.4" x14ac:dyDescent="0.45">
      <c r="B54" s="476"/>
      <c r="C54" s="481"/>
      <c r="D54" s="481"/>
      <c r="E54" s="481"/>
      <c r="F54" s="482">
        <f>ROUND(F52/1000,0)</f>
        <v>2963</v>
      </c>
      <c r="G54" s="483" t="s">
        <v>145</v>
      </c>
    </row>
    <row r="55" spans="2:7" ht="15.4" x14ac:dyDescent="0.45">
      <c r="B55" s="484" t="s">
        <v>317</v>
      </c>
      <c r="C55" s="485"/>
      <c r="D55" s="485"/>
      <c r="E55" s="486"/>
      <c r="F55" s="487"/>
      <c r="G55" s="488"/>
    </row>
    <row r="56" spans="2:7" ht="15.75" thickBot="1" x14ac:dyDescent="0.5">
      <c r="B56" s="489">
        <v>1.0161</v>
      </c>
      <c r="C56" s="490"/>
      <c r="D56" s="490"/>
      <c r="E56" s="491"/>
      <c r="F56" s="490"/>
      <c r="G56" s="492"/>
    </row>
    <row r="57" spans="2:7" ht="15.75" x14ac:dyDescent="0.5">
      <c r="B57" s="397"/>
      <c r="C57" s="398"/>
      <c r="D57" s="399"/>
      <c r="E57" s="400"/>
      <c r="F57" s="401"/>
      <c r="G57" s="401"/>
    </row>
    <row r="58" spans="2:7" ht="16.149999999999999" thickBot="1" x14ac:dyDescent="0.5">
      <c r="B58" s="398"/>
      <c r="C58" s="398"/>
      <c r="D58" s="399"/>
      <c r="E58" s="400"/>
      <c r="F58" s="401"/>
      <c r="G58" s="401"/>
    </row>
    <row r="59" spans="2:7" ht="15" x14ac:dyDescent="0.45">
      <c r="B59" s="691" t="s">
        <v>118</v>
      </c>
      <c r="C59" s="692"/>
      <c r="D59" s="692"/>
      <c r="E59" s="692"/>
      <c r="F59" s="692"/>
      <c r="G59" s="693"/>
    </row>
    <row r="60" spans="2:7" ht="15" x14ac:dyDescent="0.45">
      <c r="B60" s="260" t="s">
        <v>283</v>
      </c>
      <c r="C60" s="261" t="s">
        <v>101</v>
      </c>
      <c r="D60" s="262" t="s">
        <v>81</v>
      </c>
      <c r="E60" s="443" t="s">
        <v>190</v>
      </c>
      <c r="F60" s="443" t="s">
        <v>322</v>
      </c>
      <c r="G60" s="444" t="s">
        <v>121</v>
      </c>
    </row>
    <row r="61" spans="2:7" ht="15" x14ac:dyDescent="0.45">
      <c r="B61" s="260" t="s">
        <v>295</v>
      </c>
      <c r="C61" s="261"/>
      <c r="D61" s="262"/>
      <c r="E61" s="262"/>
      <c r="F61" s="262"/>
      <c r="G61" s="263"/>
    </row>
    <row r="62" spans="2:7" ht="15" x14ac:dyDescent="0.45">
      <c r="B62" s="260" t="s">
        <v>324</v>
      </c>
      <c r="C62" s="261"/>
      <c r="D62" s="262"/>
      <c r="E62" s="262"/>
      <c r="F62" s="262"/>
      <c r="G62" s="263"/>
    </row>
    <row r="63" spans="2:7" ht="15" x14ac:dyDescent="0.45">
      <c r="B63" s="445" t="s">
        <v>153</v>
      </c>
      <c r="C63" s="446" t="s">
        <v>123</v>
      </c>
      <c r="D63" s="447">
        <v>4</v>
      </c>
      <c r="E63" s="448">
        <v>500000</v>
      </c>
      <c r="F63" s="448">
        <f>+D63*E63</f>
        <v>2000000</v>
      </c>
      <c r="G63" s="449">
        <f t="shared" ref="G63:G76" si="2">+F63*$D$12</f>
        <v>160000000</v>
      </c>
    </row>
    <row r="64" spans="2:7" ht="15" x14ac:dyDescent="0.45">
      <c r="B64" s="445" t="s">
        <v>154</v>
      </c>
      <c r="C64" s="446" t="s">
        <v>123</v>
      </c>
      <c r="D64" s="447">
        <v>4</v>
      </c>
      <c r="E64" s="448">
        <v>500000</v>
      </c>
      <c r="F64" s="448">
        <f t="shared" ref="F64:F76" si="3">+D64*E64</f>
        <v>2000000</v>
      </c>
      <c r="G64" s="449">
        <f t="shared" si="2"/>
        <v>160000000</v>
      </c>
    </row>
    <row r="65" spans="2:7" ht="15" x14ac:dyDescent="0.45">
      <c r="B65" s="445" t="s">
        <v>155</v>
      </c>
      <c r="C65" s="446" t="s">
        <v>123</v>
      </c>
      <c r="D65" s="447">
        <v>4</v>
      </c>
      <c r="E65" s="448">
        <v>500000</v>
      </c>
      <c r="F65" s="448">
        <f t="shared" si="3"/>
        <v>2000000</v>
      </c>
      <c r="G65" s="449">
        <f t="shared" si="2"/>
        <v>160000000</v>
      </c>
    </row>
    <row r="66" spans="2:7" ht="15" x14ac:dyDescent="0.45">
      <c r="B66" s="445" t="s">
        <v>156</v>
      </c>
      <c r="C66" s="446" t="s">
        <v>123</v>
      </c>
      <c r="D66" s="447">
        <v>4</v>
      </c>
      <c r="E66" s="448">
        <v>500000</v>
      </c>
      <c r="F66" s="448">
        <f t="shared" si="3"/>
        <v>2000000</v>
      </c>
      <c r="G66" s="449">
        <f t="shared" si="2"/>
        <v>160000000</v>
      </c>
    </row>
    <row r="67" spans="2:7" ht="15" x14ac:dyDescent="0.45">
      <c r="B67" s="445" t="s">
        <v>122</v>
      </c>
      <c r="C67" s="446" t="s">
        <v>123</v>
      </c>
      <c r="D67" s="447">
        <v>4</v>
      </c>
      <c r="E67" s="448">
        <v>500000</v>
      </c>
      <c r="F67" s="448">
        <f t="shared" si="3"/>
        <v>2000000</v>
      </c>
      <c r="G67" s="449">
        <f t="shared" si="2"/>
        <v>160000000</v>
      </c>
    </row>
    <row r="68" spans="2:7" ht="30" x14ac:dyDescent="0.45">
      <c r="B68" s="445" t="s">
        <v>157</v>
      </c>
      <c r="C68" s="446" t="s">
        <v>123</v>
      </c>
      <c r="D68" s="447">
        <v>4</v>
      </c>
      <c r="E68" s="448">
        <v>500000</v>
      </c>
      <c r="F68" s="448">
        <f t="shared" si="3"/>
        <v>2000000</v>
      </c>
      <c r="G68" s="449">
        <f t="shared" si="2"/>
        <v>160000000</v>
      </c>
    </row>
    <row r="69" spans="2:7" ht="15" x14ac:dyDescent="0.45">
      <c r="B69" s="445" t="s">
        <v>158</v>
      </c>
      <c r="C69" s="446" t="s">
        <v>123</v>
      </c>
      <c r="D69" s="447">
        <v>4</v>
      </c>
      <c r="E69" s="448">
        <v>500000</v>
      </c>
      <c r="F69" s="448">
        <f t="shared" si="3"/>
        <v>2000000</v>
      </c>
      <c r="G69" s="449">
        <f t="shared" si="2"/>
        <v>160000000</v>
      </c>
    </row>
    <row r="70" spans="2:7" ht="15" x14ac:dyDescent="0.45">
      <c r="B70" s="445" t="s">
        <v>159</v>
      </c>
      <c r="C70" s="446" t="s">
        <v>123</v>
      </c>
      <c r="D70" s="447">
        <v>4</v>
      </c>
      <c r="E70" s="448">
        <v>500000</v>
      </c>
      <c r="F70" s="448">
        <f t="shared" si="3"/>
        <v>2000000</v>
      </c>
      <c r="G70" s="449">
        <f t="shared" si="2"/>
        <v>160000000</v>
      </c>
    </row>
    <row r="71" spans="2:7" ht="15" x14ac:dyDescent="0.45">
      <c r="B71" s="445" t="s">
        <v>160</v>
      </c>
      <c r="C71" s="446" t="s">
        <v>123</v>
      </c>
      <c r="D71" s="447">
        <v>4</v>
      </c>
      <c r="E71" s="448">
        <v>500000</v>
      </c>
      <c r="F71" s="448">
        <f t="shared" si="3"/>
        <v>2000000</v>
      </c>
      <c r="G71" s="449">
        <f t="shared" si="2"/>
        <v>160000000</v>
      </c>
    </row>
    <row r="72" spans="2:7" ht="15" x14ac:dyDescent="0.45">
      <c r="B72" s="445" t="s">
        <v>161</v>
      </c>
      <c r="C72" s="446" t="s">
        <v>123</v>
      </c>
      <c r="D72" s="447">
        <v>4</v>
      </c>
      <c r="E72" s="448">
        <v>500000</v>
      </c>
      <c r="F72" s="448">
        <f t="shared" si="3"/>
        <v>2000000</v>
      </c>
      <c r="G72" s="449">
        <f t="shared" si="2"/>
        <v>160000000</v>
      </c>
    </row>
    <row r="73" spans="2:7" ht="15" x14ac:dyDescent="0.45">
      <c r="B73" s="445" t="s">
        <v>162</v>
      </c>
      <c r="C73" s="446" t="s">
        <v>123</v>
      </c>
      <c r="D73" s="447">
        <v>4</v>
      </c>
      <c r="E73" s="448">
        <v>500000</v>
      </c>
      <c r="F73" s="448">
        <f t="shared" si="3"/>
        <v>2000000</v>
      </c>
      <c r="G73" s="449">
        <f t="shared" si="2"/>
        <v>160000000</v>
      </c>
    </row>
    <row r="74" spans="2:7" ht="15" x14ac:dyDescent="0.45">
      <c r="B74" s="445" t="s">
        <v>163</v>
      </c>
      <c r="C74" s="446" t="s">
        <v>123</v>
      </c>
      <c r="D74" s="447">
        <v>4</v>
      </c>
      <c r="E74" s="448">
        <v>500000</v>
      </c>
      <c r="F74" s="448">
        <f t="shared" si="3"/>
        <v>2000000</v>
      </c>
      <c r="G74" s="449">
        <f t="shared" si="2"/>
        <v>160000000</v>
      </c>
    </row>
    <row r="75" spans="2:7" ht="15" x14ac:dyDescent="0.45">
      <c r="B75" s="445" t="s">
        <v>164</v>
      </c>
      <c r="C75" s="446" t="s">
        <v>123</v>
      </c>
      <c r="D75" s="447">
        <v>4</v>
      </c>
      <c r="E75" s="448">
        <v>500000</v>
      </c>
      <c r="F75" s="448">
        <f t="shared" si="3"/>
        <v>2000000</v>
      </c>
      <c r="G75" s="449">
        <f t="shared" si="2"/>
        <v>160000000</v>
      </c>
    </row>
    <row r="76" spans="2:7" ht="15" x14ac:dyDescent="0.45">
      <c r="B76" s="445" t="s">
        <v>165</v>
      </c>
      <c r="C76" s="446" t="s">
        <v>123</v>
      </c>
      <c r="D76" s="447">
        <v>4</v>
      </c>
      <c r="E76" s="448">
        <v>500000</v>
      </c>
      <c r="F76" s="448">
        <f t="shared" si="3"/>
        <v>2000000</v>
      </c>
      <c r="G76" s="449">
        <f t="shared" si="2"/>
        <v>160000000</v>
      </c>
    </row>
    <row r="77" spans="2:7" ht="15" x14ac:dyDescent="0.45">
      <c r="B77" s="269" t="s">
        <v>141</v>
      </c>
      <c r="C77" s="252"/>
      <c r="D77" s="270">
        <f>SUM(D63:D76)</f>
        <v>56</v>
      </c>
      <c r="E77" s="271"/>
      <c r="F77" s="272">
        <f>SUM(F63:F76)</f>
        <v>28000000</v>
      </c>
      <c r="G77" s="273">
        <f>SUM(G63:G76)</f>
        <v>2240000000</v>
      </c>
    </row>
    <row r="78" spans="2:7" ht="15" x14ac:dyDescent="0.45">
      <c r="B78" s="450" t="s">
        <v>348</v>
      </c>
      <c r="C78" s="289"/>
      <c r="D78" s="451"/>
      <c r="E78" s="451"/>
      <c r="F78" s="451"/>
      <c r="G78" s="452"/>
    </row>
    <row r="79" spans="2:7" ht="15" x14ac:dyDescent="0.45">
      <c r="B79" s="445" t="s">
        <v>166</v>
      </c>
      <c r="C79" s="446" t="s">
        <v>167</v>
      </c>
      <c r="D79" s="532">
        <v>30</v>
      </c>
      <c r="E79" s="448">
        <v>2600</v>
      </c>
      <c r="F79" s="448">
        <f t="shared" ref="F79:F89" si="4">+D79*E79</f>
        <v>78000</v>
      </c>
      <c r="G79" s="449" t="e">
        <f>IF([1]MANTENIMIENTOS!$I$5="x",0,(F79*$D$12))</f>
        <v>#REF!</v>
      </c>
    </row>
    <row r="80" spans="2:7" ht="15.4" x14ac:dyDescent="0.45">
      <c r="B80" s="453" t="s">
        <v>168</v>
      </c>
      <c r="C80" s="446" t="s">
        <v>169</v>
      </c>
      <c r="D80" s="532">
        <v>1</v>
      </c>
      <c r="E80" s="448">
        <v>20000</v>
      </c>
      <c r="F80" s="448">
        <f>+D80*E80</f>
        <v>20000</v>
      </c>
      <c r="G80" s="449">
        <f>+F80*$D$12</f>
        <v>1600000</v>
      </c>
    </row>
    <row r="81" spans="2:7" ht="30" x14ac:dyDescent="0.45">
      <c r="B81" s="445" t="s">
        <v>170</v>
      </c>
      <c r="C81" s="446" t="s">
        <v>169</v>
      </c>
      <c r="D81" s="532">
        <v>1</v>
      </c>
      <c r="E81" s="448">
        <v>28000</v>
      </c>
      <c r="F81" s="448">
        <f t="shared" si="4"/>
        <v>28000</v>
      </c>
      <c r="G81" s="449">
        <f t="shared" ref="G81:G89" si="5">+F81*$D$12</f>
        <v>2240000</v>
      </c>
    </row>
    <row r="82" spans="2:7" ht="15.4" x14ac:dyDescent="0.45">
      <c r="B82" s="453" t="s">
        <v>171</v>
      </c>
      <c r="C82" s="454" t="s">
        <v>132</v>
      </c>
      <c r="D82" s="532">
        <v>1</v>
      </c>
      <c r="E82" s="448">
        <v>45000</v>
      </c>
      <c r="F82" s="448">
        <f t="shared" si="4"/>
        <v>45000</v>
      </c>
      <c r="G82" s="449">
        <f t="shared" si="5"/>
        <v>3600000</v>
      </c>
    </row>
    <row r="83" spans="2:7" ht="15" x14ac:dyDescent="0.45">
      <c r="B83" s="445"/>
      <c r="C83" s="446"/>
      <c r="D83" s="532">
        <f>+K66</f>
        <v>0</v>
      </c>
      <c r="E83" s="448">
        <f t="shared" ref="D83:E89" si="6">+L66</f>
        <v>0</v>
      </c>
      <c r="F83" s="448">
        <f t="shared" si="4"/>
        <v>0</v>
      </c>
      <c r="G83" s="449">
        <f t="shared" si="5"/>
        <v>0</v>
      </c>
    </row>
    <row r="84" spans="2:7" ht="15" x14ac:dyDescent="0.45">
      <c r="B84" s="455">
        <f t="shared" ref="B84:B89" si="7">+J67</f>
        <v>0</v>
      </c>
      <c r="C84" s="446" t="str">
        <f t="shared" ref="C84:C85" si="8">+IF(B84&gt;0,"Kgr.","")</f>
        <v/>
      </c>
      <c r="D84" s="532">
        <v>0</v>
      </c>
      <c r="E84" s="448">
        <f t="shared" si="6"/>
        <v>0</v>
      </c>
      <c r="F84" s="448">
        <f t="shared" si="4"/>
        <v>0</v>
      </c>
      <c r="G84" s="449">
        <f t="shared" si="5"/>
        <v>0</v>
      </c>
    </row>
    <row r="85" spans="2:7" ht="15" x14ac:dyDescent="0.45">
      <c r="B85" s="455">
        <f t="shared" si="7"/>
        <v>0</v>
      </c>
      <c r="C85" s="446" t="str">
        <f t="shared" si="8"/>
        <v/>
      </c>
      <c r="D85" s="532">
        <f>+K68</f>
        <v>0</v>
      </c>
      <c r="E85" s="448">
        <f t="shared" si="6"/>
        <v>0</v>
      </c>
      <c r="F85" s="448">
        <f t="shared" si="4"/>
        <v>0</v>
      </c>
      <c r="G85" s="449">
        <f t="shared" si="5"/>
        <v>0</v>
      </c>
    </row>
    <row r="86" spans="2:7" ht="15" x14ac:dyDescent="0.45">
      <c r="B86" s="456">
        <f t="shared" si="7"/>
        <v>0</v>
      </c>
      <c r="C86" s="446" t="str">
        <f>+IF(B86&gt;0,"Kgr.-Lts.","")</f>
        <v/>
      </c>
      <c r="D86" s="532">
        <f>+K69</f>
        <v>0</v>
      </c>
      <c r="E86" s="448">
        <f t="shared" si="6"/>
        <v>0</v>
      </c>
      <c r="F86" s="448">
        <f t="shared" si="4"/>
        <v>0</v>
      </c>
      <c r="G86" s="449">
        <f t="shared" si="5"/>
        <v>0</v>
      </c>
    </row>
    <row r="87" spans="2:7" ht="15" x14ac:dyDescent="0.45">
      <c r="B87" s="456">
        <f t="shared" si="7"/>
        <v>0</v>
      </c>
      <c r="C87" s="446" t="str">
        <f>+IF(B87&gt;0,"Kgr.-Lts.","")</f>
        <v/>
      </c>
      <c r="D87" s="532">
        <f t="shared" si="6"/>
        <v>0</v>
      </c>
      <c r="E87" s="448">
        <f t="shared" si="6"/>
        <v>0</v>
      </c>
      <c r="F87" s="448">
        <f t="shared" si="4"/>
        <v>0</v>
      </c>
      <c r="G87" s="449">
        <f t="shared" si="5"/>
        <v>0</v>
      </c>
    </row>
    <row r="88" spans="2:7" ht="15" x14ac:dyDescent="0.45">
      <c r="B88" s="456">
        <f t="shared" si="7"/>
        <v>0</v>
      </c>
      <c r="C88" s="446" t="str">
        <f>+IF(B88&gt;0,"Kgr.-Lts.","")</f>
        <v/>
      </c>
      <c r="D88" s="532">
        <f t="shared" si="6"/>
        <v>0</v>
      </c>
      <c r="E88" s="448">
        <f t="shared" si="6"/>
        <v>0</v>
      </c>
      <c r="F88" s="448">
        <f t="shared" si="4"/>
        <v>0</v>
      </c>
      <c r="G88" s="449">
        <f t="shared" si="5"/>
        <v>0</v>
      </c>
    </row>
    <row r="89" spans="2:7" ht="15" x14ac:dyDescent="0.45">
      <c r="B89" s="456">
        <f t="shared" si="7"/>
        <v>0</v>
      </c>
      <c r="C89" s="446" t="str">
        <f>+IF(B89&gt;0,"Kgr.-Lts.","")</f>
        <v/>
      </c>
      <c r="D89" s="532">
        <f t="shared" si="6"/>
        <v>0</v>
      </c>
      <c r="E89" s="448">
        <f t="shared" si="6"/>
        <v>0</v>
      </c>
      <c r="F89" s="448">
        <f t="shared" si="4"/>
        <v>0</v>
      </c>
      <c r="G89" s="449">
        <f t="shared" si="5"/>
        <v>0</v>
      </c>
    </row>
    <row r="90" spans="2:7" ht="15" x14ac:dyDescent="0.45">
      <c r="B90" s="456" t="s">
        <v>172</v>
      </c>
      <c r="C90" s="446" t="s">
        <v>103</v>
      </c>
      <c r="D90" s="457">
        <v>1</v>
      </c>
      <c r="E90" s="448">
        <v>150000</v>
      </c>
      <c r="F90" s="448">
        <f>E90/1</f>
        <v>150000</v>
      </c>
      <c r="G90" s="449">
        <f>E90*D90</f>
        <v>150000</v>
      </c>
    </row>
    <row r="91" spans="2:7" ht="15" x14ac:dyDescent="0.45">
      <c r="B91" s="269" t="s">
        <v>135</v>
      </c>
      <c r="C91" s="252"/>
      <c r="D91" s="270"/>
      <c r="E91" s="271"/>
      <c r="F91" s="272">
        <f>SUMIF(F79:F90,"&gt;0")</f>
        <v>321000</v>
      </c>
      <c r="G91" s="273">
        <f>SUMIF(G79:G90,"&gt;0")</f>
        <v>7590000</v>
      </c>
    </row>
    <row r="92" spans="2:7" ht="15" x14ac:dyDescent="0.45">
      <c r="B92" s="269" t="s">
        <v>327</v>
      </c>
      <c r="C92" s="252"/>
      <c r="D92" s="282"/>
      <c r="E92" s="282"/>
      <c r="F92" s="272">
        <f>+F77+F91</f>
        <v>28321000</v>
      </c>
      <c r="G92" s="273">
        <f>+G77+G91</f>
        <v>2247590000</v>
      </c>
    </row>
    <row r="93" spans="2:7" ht="15" x14ac:dyDescent="0.45">
      <c r="B93" s="450" t="s">
        <v>328</v>
      </c>
      <c r="C93" s="289"/>
      <c r="D93" s="451"/>
      <c r="E93" s="451"/>
      <c r="F93" s="451"/>
      <c r="G93" s="452"/>
    </row>
    <row r="94" spans="2:7" ht="15" x14ac:dyDescent="0.45">
      <c r="B94" s="456" t="s">
        <v>174</v>
      </c>
      <c r="C94" s="446"/>
      <c r="D94" s="532">
        <v>1</v>
      </c>
      <c r="E94" s="448">
        <v>250000</v>
      </c>
      <c r="F94" s="448">
        <f t="shared" ref="F94:F95" si="9">+D94*E94</f>
        <v>250000</v>
      </c>
      <c r="G94" s="449">
        <f t="shared" ref="G94:G95" si="10">+F94*$D$12</f>
        <v>20000000</v>
      </c>
    </row>
    <row r="95" spans="2:7" ht="15" x14ac:dyDescent="0.45">
      <c r="B95" s="456" t="s">
        <v>175</v>
      </c>
      <c r="C95" s="446"/>
      <c r="D95" s="532">
        <v>1</v>
      </c>
      <c r="E95" s="448">
        <v>1800000</v>
      </c>
      <c r="F95" s="448">
        <f t="shared" si="9"/>
        <v>1800000</v>
      </c>
      <c r="G95" s="449">
        <f t="shared" si="10"/>
        <v>144000000</v>
      </c>
    </row>
    <row r="96" spans="2:7" ht="15" x14ac:dyDescent="0.45">
      <c r="B96" s="458" t="s">
        <v>176</v>
      </c>
      <c r="C96" s="459"/>
      <c r="D96" s="533"/>
      <c r="E96" s="459"/>
      <c r="F96" s="460">
        <f>+(F92+F94+F95)*$L$29</f>
        <v>0</v>
      </c>
      <c r="G96" s="461">
        <f>+(G92+G94+G95)*$L$29</f>
        <v>0</v>
      </c>
    </row>
    <row r="97" spans="2:7" ht="15" x14ac:dyDescent="0.45">
      <c r="B97" s="288" t="s">
        <v>329</v>
      </c>
      <c r="C97" s="289"/>
      <c r="D97" s="290"/>
      <c r="E97" s="290"/>
      <c r="F97" s="291">
        <f>SUM(F94:F96)</f>
        <v>2050000</v>
      </c>
      <c r="G97" s="292">
        <f>SUM(G94:G96)</f>
        <v>164000000</v>
      </c>
    </row>
    <row r="98" spans="2:7" ht="15.4" thickBot="1" x14ac:dyDescent="0.5">
      <c r="B98" s="689" t="s">
        <v>330</v>
      </c>
      <c r="C98" s="690"/>
      <c r="D98" s="690"/>
      <c r="E98" s="690"/>
      <c r="F98" s="293">
        <f>+F92+F97</f>
        <v>30371000</v>
      </c>
      <c r="G98" s="294">
        <f>+G92+G97</f>
        <v>2411590000</v>
      </c>
    </row>
    <row r="99" spans="2:7" ht="15.75" x14ac:dyDescent="0.45">
      <c r="B99" s="398"/>
      <c r="C99" s="398"/>
      <c r="D99" s="399"/>
      <c r="E99" s="400"/>
      <c r="F99" s="401"/>
      <c r="G99" s="401"/>
    </row>
    <row r="100" spans="2:7" ht="15.75" x14ac:dyDescent="0.45">
      <c r="B100" s="398"/>
      <c r="C100" s="398"/>
      <c r="D100" s="399"/>
      <c r="E100" s="400"/>
      <c r="F100" s="401"/>
      <c r="G100" s="401"/>
    </row>
    <row r="101" spans="2:7" ht="16.149999999999999" thickBot="1" x14ac:dyDescent="0.5">
      <c r="B101" s="398"/>
      <c r="C101" s="398"/>
      <c r="D101" s="399"/>
      <c r="E101" s="400"/>
      <c r="F101" s="401"/>
      <c r="G101" s="401"/>
    </row>
    <row r="102" spans="2:7" ht="15.75" x14ac:dyDescent="0.45">
      <c r="B102" s="679" t="s">
        <v>331</v>
      </c>
      <c r="C102" s="704"/>
      <c r="D102" s="704"/>
      <c r="E102" s="704"/>
      <c r="F102" s="705"/>
      <c r="G102" s="401"/>
    </row>
    <row r="103" spans="2:7" ht="15.75" x14ac:dyDescent="0.45">
      <c r="B103" s="706"/>
      <c r="C103" s="707"/>
      <c r="D103" s="707"/>
      <c r="E103" s="707"/>
      <c r="F103" s="708"/>
      <c r="G103" s="401"/>
    </row>
    <row r="104" spans="2:7" ht="15.75" x14ac:dyDescent="0.45">
      <c r="B104" s="220" t="s">
        <v>281</v>
      </c>
      <c r="C104" s="523" t="s">
        <v>101</v>
      </c>
      <c r="D104" s="523" t="s">
        <v>81</v>
      </c>
      <c r="E104" s="524" t="s">
        <v>190</v>
      </c>
      <c r="F104" s="221" t="s">
        <v>284</v>
      </c>
      <c r="G104" s="401"/>
    </row>
    <row r="105" spans="2:7" ht="15.75" x14ac:dyDescent="0.45">
      <c r="B105" s="220" t="s">
        <v>333</v>
      </c>
      <c r="C105" s="180" t="s">
        <v>177</v>
      </c>
      <c r="D105" s="180">
        <v>1</v>
      </c>
      <c r="E105" s="186"/>
      <c r="F105" s="222"/>
      <c r="G105" s="401"/>
    </row>
    <row r="106" spans="2:7" ht="15.75" x14ac:dyDescent="0.45">
      <c r="B106" s="223" t="s">
        <v>283</v>
      </c>
      <c r="C106" s="184" t="s">
        <v>101</v>
      </c>
      <c r="D106" s="184" t="s">
        <v>81</v>
      </c>
      <c r="E106" s="185" t="s">
        <v>190</v>
      </c>
      <c r="F106" s="224" t="s">
        <v>121</v>
      </c>
      <c r="G106" s="401"/>
    </row>
    <row r="107" spans="2:7" ht="15.75" x14ac:dyDescent="0.45">
      <c r="B107" s="225" t="s">
        <v>285</v>
      </c>
      <c r="C107" s="405"/>
      <c r="D107" s="406"/>
      <c r="E107" s="407"/>
      <c r="F107" s="408"/>
      <c r="G107" s="401"/>
    </row>
    <row r="108" spans="2:7" ht="15.75" x14ac:dyDescent="0.45">
      <c r="B108" s="225" t="s">
        <v>286</v>
      </c>
      <c r="C108" s="409"/>
      <c r="D108" s="402"/>
      <c r="E108" s="410"/>
      <c r="F108" s="411"/>
      <c r="G108" s="401"/>
    </row>
    <row r="109" spans="2:7" ht="15.75" x14ac:dyDescent="0.45">
      <c r="B109" s="409" t="s">
        <v>122</v>
      </c>
      <c r="C109" s="402" t="s">
        <v>123</v>
      </c>
      <c r="D109" s="402">
        <v>2</v>
      </c>
      <c r="E109" s="393">
        <v>25000</v>
      </c>
      <c r="F109" s="411">
        <f>D109*E109</f>
        <v>50000</v>
      </c>
      <c r="G109" s="401"/>
    </row>
    <row r="110" spans="2:7" ht="15.75" x14ac:dyDescent="0.45">
      <c r="B110" s="409" t="s">
        <v>124</v>
      </c>
      <c r="C110" s="402" t="s">
        <v>123</v>
      </c>
      <c r="D110" s="402">
        <v>1</v>
      </c>
      <c r="E110" s="393">
        <v>25000</v>
      </c>
      <c r="F110" s="411">
        <f>D110*E110</f>
        <v>25000</v>
      </c>
      <c r="G110" s="401"/>
    </row>
    <row r="111" spans="2:7" ht="15.75" x14ac:dyDescent="0.45">
      <c r="B111" s="409" t="s">
        <v>125</v>
      </c>
      <c r="C111" s="402" t="s">
        <v>123</v>
      </c>
      <c r="D111" s="402">
        <v>2</v>
      </c>
      <c r="E111" s="393">
        <v>25000</v>
      </c>
      <c r="F111" s="411">
        <f>D111*E111</f>
        <v>50000</v>
      </c>
      <c r="G111" s="401"/>
    </row>
    <row r="112" spans="2:7" ht="15.75" x14ac:dyDescent="0.45">
      <c r="B112" s="409" t="s">
        <v>178</v>
      </c>
      <c r="C112" s="402" t="s">
        <v>123</v>
      </c>
      <c r="D112" s="402">
        <v>1</v>
      </c>
      <c r="E112" s="393">
        <v>25000</v>
      </c>
      <c r="F112" s="411">
        <f>D112*E112</f>
        <v>25000</v>
      </c>
      <c r="G112" s="401"/>
    </row>
    <row r="113" spans="2:7" ht="15.75" x14ac:dyDescent="0.45">
      <c r="B113" s="404" t="s">
        <v>127</v>
      </c>
      <c r="C113" s="405"/>
      <c r="D113" s="412">
        <f>SUM(D109:D112)</f>
        <v>6</v>
      </c>
      <c r="E113" s="413"/>
      <c r="F113" s="414">
        <f>SUM(F109:F112)</f>
        <v>150000</v>
      </c>
      <c r="G113" s="401"/>
    </row>
    <row r="114" spans="2:7" ht="15.75" x14ac:dyDescent="0.45">
      <c r="B114" s="403" t="s">
        <v>128</v>
      </c>
      <c r="C114" s="409"/>
      <c r="D114" s="402"/>
      <c r="E114" s="411"/>
      <c r="F114" s="411"/>
      <c r="G114" s="401"/>
    </row>
    <row r="115" spans="2:7" ht="15.75" x14ac:dyDescent="0.45">
      <c r="B115" s="409" t="s">
        <v>179</v>
      </c>
      <c r="C115" s="402" t="s">
        <v>101</v>
      </c>
      <c r="D115" s="402">
        <v>20</v>
      </c>
      <c r="E115" s="411">
        <v>2500</v>
      </c>
      <c r="F115" s="411">
        <f>D115*E115</f>
        <v>50000</v>
      </c>
      <c r="G115" s="401"/>
    </row>
    <row r="116" spans="2:7" ht="15.75" x14ac:dyDescent="0.45">
      <c r="B116" s="409" t="s">
        <v>180</v>
      </c>
      <c r="C116" s="402" t="s">
        <v>130</v>
      </c>
      <c r="D116" s="402">
        <f>D115*20%</f>
        <v>4</v>
      </c>
      <c r="E116" s="411">
        <v>2500</v>
      </c>
      <c r="F116" s="411">
        <f>D116*E116</f>
        <v>10000</v>
      </c>
      <c r="G116" s="401"/>
    </row>
    <row r="117" spans="2:7" ht="15.75" x14ac:dyDescent="0.45">
      <c r="B117" s="409" t="s">
        <v>133</v>
      </c>
      <c r="C117" s="402" t="s">
        <v>134</v>
      </c>
      <c r="D117" s="415">
        <v>2</v>
      </c>
      <c r="E117" s="411">
        <v>25000</v>
      </c>
      <c r="F117" s="416">
        <f>D117*E117</f>
        <v>50000</v>
      </c>
      <c r="G117" s="401"/>
    </row>
    <row r="118" spans="2:7" ht="15.75" x14ac:dyDescent="0.45">
      <c r="B118" s="403" t="s">
        <v>135</v>
      </c>
      <c r="C118" s="409"/>
      <c r="D118" s="402"/>
      <c r="E118" s="411"/>
      <c r="F118" s="417">
        <f>SUM(F115:F117)</f>
        <v>110000</v>
      </c>
      <c r="G118" s="401"/>
    </row>
    <row r="119" spans="2:7" ht="15.75" x14ac:dyDescent="0.45">
      <c r="B119" s="404" t="s">
        <v>136</v>
      </c>
      <c r="C119" s="405"/>
      <c r="D119" s="406"/>
      <c r="E119" s="418"/>
      <c r="F119" s="414">
        <f>F113+F118</f>
        <v>260000</v>
      </c>
      <c r="G119" s="401"/>
    </row>
    <row r="120" spans="2:7" ht="15.75" x14ac:dyDescent="0.45">
      <c r="B120" s="404" t="s">
        <v>137</v>
      </c>
      <c r="C120" s="405"/>
      <c r="D120" s="406"/>
      <c r="E120" s="418"/>
      <c r="F120" s="413"/>
      <c r="G120" s="401"/>
    </row>
    <row r="121" spans="2:7" ht="15.75" x14ac:dyDescent="0.45">
      <c r="B121" s="403" t="s">
        <v>138</v>
      </c>
      <c r="C121" s="525"/>
      <c r="D121" s="402"/>
      <c r="E121" s="419"/>
      <c r="F121" s="411"/>
      <c r="G121" s="401"/>
    </row>
    <row r="122" spans="2:7" ht="15.75" x14ac:dyDescent="0.45">
      <c r="B122" s="409" t="s">
        <v>181</v>
      </c>
      <c r="C122" s="420" t="s">
        <v>103</v>
      </c>
      <c r="D122" s="402">
        <v>1</v>
      </c>
      <c r="E122" s="411">
        <v>500000</v>
      </c>
      <c r="F122" s="411">
        <f>D122*E122</f>
        <v>500000</v>
      </c>
      <c r="G122" s="401"/>
    </row>
    <row r="123" spans="2:7" ht="15.75" x14ac:dyDescent="0.45">
      <c r="B123" s="409" t="s">
        <v>139</v>
      </c>
      <c r="C123" s="420" t="s">
        <v>130</v>
      </c>
      <c r="D123" s="420">
        <v>0.15</v>
      </c>
      <c r="E123" s="421"/>
      <c r="F123" s="411">
        <f>F119*D123</f>
        <v>39000</v>
      </c>
      <c r="G123" s="401"/>
    </row>
    <row r="124" spans="2:7" ht="15.75" x14ac:dyDescent="0.45">
      <c r="B124" s="409" t="s">
        <v>182</v>
      </c>
      <c r="C124" s="420" t="s">
        <v>123</v>
      </c>
      <c r="D124" s="402">
        <v>2</v>
      </c>
      <c r="E124" s="411">
        <v>25000</v>
      </c>
      <c r="F124" s="411">
        <f>D124*E124</f>
        <v>50000</v>
      </c>
      <c r="G124" s="401"/>
    </row>
    <row r="125" spans="2:7" ht="30" x14ac:dyDescent="0.45">
      <c r="B125" s="422" t="s">
        <v>140</v>
      </c>
      <c r="C125" s="420" t="s">
        <v>130</v>
      </c>
      <c r="D125" s="420">
        <v>0.05</v>
      </c>
      <c r="E125" s="421"/>
      <c r="F125" s="411">
        <f>F113*D125</f>
        <v>7500</v>
      </c>
      <c r="G125" s="401"/>
    </row>
    <row r="126" spans="2:7" ht="15.75" x14ac:dyDescent="0.45">
      <c r="B126" s="225" t="s">
        <v>292</v>
      </c>
      <c r="C126" s="405"/>
      <c r="D126" s="406"/>
      <c r="E126" s="423"/>
      <c r="F126" s="424">
        <f>SUM(F122:F125)</f>
        <v>596500</v>
      </c>
      <c r="G126" s="401"/>
    </row>
    <row r="127" spans="2:7" ht="15.75" x14ac:dyDescent="0.45">
      <c r="B127" s="220" t="s">
        <v>349</v>
      </c>
      <c r="C127" s="406"/>
      <c r="D127" s="406"/>
      <c r="E127" s="413"/>
      <c r="F127" s="414">
        <f>F119+F126</f>
        <v>856500</v>
      </c>
      <c r="G127" s="398"/>
    </row>
    <row r="128" spans="2:7" ht="15.75" x14ac:dyDescent="0.45">
      <c r="B128" s="236" t="s">
        <v>334</v>
      </c>
      <c r="C128" s="426"/>
      <c r="D128" s="426"/>
      <c r="E128" s="427"/>
      <c r="F128" s="428"/>
      <c r="G128" s="398"/>
    </row>
    <row r="129" spans="2:7" ht="15.75" x14ac:dyDescent="0.45">
      <c r="B129" s="225" t="s">
        <v>286</v>
      </c>
      <c r="C129" s="391"/>
      <c r="D129" s="391"/>
      <c r="E129" s="430"/>
      <c r="F129" s="431"/>
      <c r="G129" s="401"/>
    </row>
    <row r="130" spans="2:7" ht="15.75" x14ac:dyDescent="0.45">
      <c r="B130" s="391" t="s">
        <v>122</v>
      </c>
      <c r="C130" s="392" t="s">
        <v>123</v>
      </c>
      <c r="D130" s="392">
        <v>1</v>
      </c>
      <c r="E130" s="394">
        <v>25000</v>
      </c>
      <c r="F130" s="432">
        <f>D130*E130</f>
        <v>25000</v>
      </c>
      <c r="G130" s="401"/>
    </row>
    <row r="131" spans="2:7" ht="15.75" x14ac:dyDescent="0.45">
      <c r="B131" s="391" t="s">
        <v>126</v>
      </c>
      <c r="C131" s="392" t="s">
        <v>123</v>
      </c>
      <c r="D131" s="392">
        <v>1</v>
      </c>
      <c r="E131" s="394">
        <v>25000</v>
      </c>
      <c r="F131" s="432">
        <f>D131*E131</f>
        <v>25000</v>
      </c>
      <c r="G131" s="401"/>
    </row>
    <row r="132" spans="2:7" ht="15.75" x14ac:dyDescent="0.45">
      <c r="B132" s="391" t="s">
        <v>183</v>
      </c>
      <c r="C132" s="392" t="s">
        <v>123</v>
      </c>
      <c r="D132" s="392">
        <v>1</v>
      </c>
      <c r="E132" s="394">
        <v>25000</v>
      </c>
      <c r="F132" s="432">
        <f>D132*E132</f>
        <v>25000</v>
      </c>
      <c r="G132" s="401"/>
    </row>
    <row r="133" spans="2:7" ht="15.75" x14ac:dyDescent="0.45">
      <c r="B133" s="409" t="s">
        <v>125</v>
      </c>
      <c r="C133" s="392" t="s">
        <v>123</v>
      </c>
      <c r="D133" s="392">
        <v>2</v>
      </c>
      <c r="E133" s="394">
        <v>25000</v>
      </c>
      <c r="F133" s="432">
        <f>D133*E133</f>
        <v>50000</v>
      </c>
      <c r="G133" s="401"/>
    </row>
    <row r="134" spans="2:7" ht="15.75" x14ac:dyDescent="0.45">
      <c r="B134" s="391" t="s">
        <v>184</v>
      </c>
      <c r="C134" s="392" t="s">
        <v>123</v>
      </c>
      <c r="D134" s="392">
        <v>1</v>
      </c>
      <c r="E134" s="394">
        <v>25000</v>
      </c>
      <c r="F134" s="432">
        <f>D134*E134</f>
        <v>25000</v>
      </c>
      <c r="G134" s="401"/>
    </row>
    <row r="135" spans="2:7" ht="15.75" x14ac:dyDescent="0.45">
      <c r="B135" s="425" t="s">
        <v>141</v>
      </c>
      <c r="C135" s="426"/>
      <c r="D135" s="433">
        <f>SUM(D130:D134)</f>
        <v>6</v>
      </c>
      <c r="E135" s="434"/>
      <c r="F135" s="435">
        <f>SUM(F130:F134)</f>
        <v>150000</v>
      </c>
      <c r="G135" s="401"/>
    </row>
    <row r="136" spans="2:7" ht="15.75" x14ac:dyDescent="0.45">
      <c r="B136" s="429" t="s">
        <v>336</v>
      </c>
      <c r="C136" s="391"/>
      <c r="D136" s="392"/>
      <c r="E136" s="394"/>
      <c r="F136" s="431"/>
      <c r="G136" s="401"/>
    </row>
    <row r="137" spans="2:7" ht="15.75" x14ac:dyDescent="0.45">
      <c r="B137" s="391" t="s">
        <v>179</v>
      </c>
      <c r="C137" s="392" t="s">
        <v>101</v>
      </c>
      <c r="D137" s="392">
        <v>50</v>
      </c>
      <c r="E137" s="394">
        <v>2500</v>
      </c>
      <c r="F137" s="431">
        <f>D137*E137</f>
        <v>125000</v>
      </c>
      <c r="G137" s="401"/>
    </row>
    <row r="138" spans="2:7" ht="15.75" x14ac:dyDescent="0.45">
      <c r="B138" s="391" t="s">
        <v>185</v>
      </c>
      <c r="C138" s="392" t="s">
        <v>134</v>
      </c>
      <c r="D138" s="392">
        <v>1</v>
      </c>
      <c r="E138" s="394">
        <v>25000</v>
      </c>
      <c r="F138" s="432">
        <f>D138*E138</f>
        <v>25000</v>
      </c>
      <c r="G138" s="401"/>
    </row>
    <row r="139" spans="2:7" ht="15.75" x14ac:dyDescent="0.45">
      <c r="B139" s="429" t="s">
        <v>135</v>
      </c>
      <c r="C139" s="391"/>
      <c r="D139" s="392"/>
      <c r="E139" s="394"/>
      <c r="F139" s="436">
        <f>SUM(F137:F138)</f>
        <v>150000</v>
      </c>
      <c r="G139" s="401"/>
    </row>
    <row r="140" spans="2:7" ht="15.75" x14ac:dyDescent="0.45">
      <c r="B140" s="425" t="s">
        <v>337</v>
      </c>
      <c r="C140" s="426"/>
      <c r="D140" s="433"/>
      <c r="E140" s="437"/>
      <c r="F140" s="435">
        <f>F135+F139</f>
        <v>300000</v>
      </c>
      <c r="G140" s="401"/>
    </row>
    <row r="141" spans="2:7" ht="15.75" x14ac:dyDescent="0.45">
      <c r="B141" s="429" t="s">
        <v>350</v>
      </c>
      <c r="C141" s="391"/>
      <c r="D141" s="392"/>
      <c r="E141" s="394"/>
      <c r="F141" s="431"/>
      <c r="G141" s="401"/>
    </row>
    <row r="142" spans="2:7" ht="15.75" x14ac:dyDescent="0.45">
      <c r="B142" s="391" t="s">
        <v>138</v>
      </c>
      <c r="C142" s="391"/>
      <c r="D142" s="392"/>
      <c r="E142" s="394"/>
      <c r="F142" s="431"/>
      <c r="G142" s="401"/>
    </row>
    <row r="143" spans="2:7" ht="15.75" x14ac:dyDescent="0.45">
      <c r="B143" s="391" t="s">
        <v>186</v>
      </c>
      <c r="C143" s="392" t="s">
        <v>103</v>
      </c>
      <c r="D143" s="392">
        <v>1</v>
      </c>
      <c r="E143" s="394">
        <v>250000</v>
      </c>
      <c r="F143" s="432">
        <f>D143*E143</f>
        <v>250000</v>
      </c>
      <c r="G143" s="401"/>
    </row>
    <row r="144" spans="2:7" ht="15.75" x14ac:dyDescent="0.45">
      <c r="B144" s="391" t="s">
        <v>139</v>
      </c>
      <c r="C144" s="392" t="s">
        <v>130</v>
      </c>
      <c r="D144" s="395">
        <v>0.15</v>
      </c>
      <c r="E144" s="396"/>
      <c r="F144" s="432">
        <f>F140*D144</f>
        <v>45000</v>
      </c>
      <c r="G144" s="401"/>
    </row>
    <row r="145" spans="2:7" ht="15.75" x14ac:dyDescent="0.45">
      <c r="B145" s="391" t="s">
        <v>182</v>
      </c>
      <c r="C145" s="392" t="s">
        <v>123</v>
      </c>
      <c r="D145" s="392">
        <v>1</v>
      </c>
      <c r="E145" s="394">
        <v>25000</v>
      </c>
      <c r="F145" s="432">
        <f>D145*E145</f>
        <v>25000</v>
      </c>
      <c r="G145" s="401"/>
    </row>
    <row r="146" spans="2:7" ht="30.4" x14ac:dyDescent="0.45">
      <c r="B146" s="438" t="s">
        <v>140</v>
      </c>
      <c r="C146" s="392" t="s">
        <v>130</v>
      </c>
      <c r="D146" s="395">
        <v>0.05</v>
      </c>
      <c r="E146" s="396"/>
      <c r="F146" s="431">
        <f>F135*D146</f>
        <v>7500</v>
      </c>
      <c r="G146" s="401"/>
    </row>
    <row r="147" spans="2:7" ht="15.75" x14ac:dyDescent="0.45">
      <c r="B147" s="244" t="s">
        <v>339</v>
      </c>
      <c r="C147" s="439"/>
      <c r="D147" s="440"/>
      <c r="E147" s="441"/>
      <c r="F147" s="442">
        <f>SUM(F143:F146)</f>
        <v>327500</v>
      </c>
      <c r="G147" s="401"/>
    </row>
    <row r="148" spans="2:7" ht="15.75" x14ac:dyDescent="0.45">
      <c r="B148" s="244" t="s">
        <v>340</v>
      </c>
      <c r="C148" s="439"/>
      <c r="D148" s="440"/>
      <c r="E148" s="441"/>
      <c r="F148" s="442">
        <f>F140+F147</f>
        <v>627500</v>
      </c>
      <c r="G148" s="401"/>
    </row>
    <row r="149" spans="2:7" ht="16.149999999999999" thickBot="1" x14ac:dyDescent="0.5">
      <c r="B149" s="246" t="s">
        <v>341</v>
      </c>
      <c r="C149" s="439"/>
      <c r="D149" s="440"/>
      <c r="E149" s="441"/>
      <c r="F149" s="442">
        <f>F127+F148</f>
        <v>1484000</v>
      </c>
      <c r="G149" s="401"/>
    </row>
    <row r="150" spans="2:7" s="4" customFormat="1" x14ac:dyDescent="0.45"/>
    <row r="151" spans="2:7" s="4" customFormat="1" x14ac:dyDescent="0.45"/>
    <row r="152" spans="2:7" s="4" customFormat="1" x14ac:dyDescent="0.45"/>
    <row r="153" spans="2:7" s="4" customFormat="1" x14ac:dyDescent="0.45"/>
    <row r="154" spans="2:7" s="4" customFormat="1" x14ac:dyDescent="0.45"/>
    <row r="155" spans="2:7" s="4" customFormat="1" x14ac:dyDescent="0.45"/>
    <row r="156" spans="2:7" s="4" customFormat="1" x14ac:dyDescent="0.45"/>
    <row r="157" spans="2:7" s="4" customFormat="1" x14ac:dyDescent="0.45"/>
    <row r="158" spans="2:7" s="4" customFormat="1" x14ac:dyDescent="0.45"/>
    <row r="159" spans="2:7" s="4" customFormat="1" x14ac:dyDescent="0.45"/>
    <row r="160" spans="2:7" s="4" customFormat="1" x14ac:dyDescent="0.45"/>
    <row r="161" s="4" customFormat="1" x14ac:dyDescent="0.45"/>
    <row r="162" s="4" customFormat="1" x14ac:dyDescent="0.45"/>
    <row r="163" s="4" customFormat="1" x14ac:dyDescent="0.45"/>
    <row r="164" s="4" customFormat="1" x14ac:dyDescent="0.45"/>
    <row r="165" s="4" customFormat="1" x14ac:dyDescent="0.45"/>
    <row r="166" s="4" customFormat="1" x14ac:dyDescent="0.45"/>
    <row r="167" s="4" customFormat="1" x14ac:dyDescent="0.45"/>
    <row r="168" s="4" customFormat="1" x14ac:dyDescent="0.45"/>
    <row r="169" s="4" customFormat="1" x14ac:dyDescent="0.45"/>
    <row r="170" s="4" customFormat="1" x14ac:dyDescent="0.45"/>
    <row r="171" s="4" customFormat="1" x14ac:dyDescent="0.45"/>
    <row r="172" s="4" customFormat="1" x14ac:dyDescent="0.45"/>
    <row r="173" s="4" customFormat="1" x14ac:dyDescent="0.45"/>
    <row r="174" s="4" customFormat="1" x14ac:dyDescent="0.45"/>
    <row r="175" s="4" customFormat="1" x14ac:dyDescent="0.45"/>
    <row r="176" s="4" customFormat="1" x14ac:dyDescent="0.45"/>
    <row r="177" s="4" customFormat="1" x14ac:dyDescent="0.45"/>
    <row r="178" s="4" customFormat="1" x14ac:dyDescent="0.45"/>
    <row r="179" s="4" customFormat="1" x14ac:dyDescent="0.45"/>
    <row r="180" s="4" customFormat="1" x14ac:dyDescent="0.45"/>
    <row r="181" s="4" customFormat="1" x14ac:dyDescent="0.45"/>
    <row r="182" s="4" customFormat="1" x14ac:dyDescent="0.45"/>
    <row r="183" s="4" customFormat="1" x14ac:dyDescent="0.45"/>
    <row r="184" s="4" customFormat="1" x14ac:dyDescent="0.45"/>
    <row r="185" s="4" customFormat="1" x14ac:dyDescent="0.45"/>
    <row r="186" s="4" customFormat="1" x14ac:dyDescent="0.45"/>
    <row r="187" s="4" customFormat="1" x14ac:dyDescent="0.45"/>
    <row r="188" s="4" customFormat="1" x14ac:dyDescent="0.45"/>
    <row r="189" s="4" customFormat="1" x14ac:dyDescent="0.45"/>
    <row r="190" s="4" customFormat="1" x14ac:dyDescent="0.45"/>
    <row r="191" s="4" customFormat="1" x14ac:dyDescent="0.45"/>
    <row r="192" s="4" customFormat="1" x14ac:dyDescent="0.45"/>
    <row r="193" s="4" customFormat="1" x14ac:dyDescent="0.45"/>
    <row r="194" s="4" customFormat="1" x14ac:dyDescent="0.45"/>
    <row r="195" s="4" customFormat="1" x14ac:dyDescent="0.45"/>
    <row r="196" s="4" customFormat="1" x14ac:dyDescent="0.45"/>
    <row r="197" s="4" customFormat="1" x14ac:dyDescent="0.45"/>
    <row r="198" s="4" customFormat="1" x14ac:dyDescent="0.45"/>
    <row r="199" s="4" customFormat="1" x14ac:dyDescent="0.45"/>
    <row r="200" s="4" customFormat="1" x14ac:dyDescent="0.45"/>
    <row r="201" s="4" customFormat="1" x14ac:dyDescent="0.45"/>
    <row r="202" s="4" customFormat="1" x14ac:dyDescent="0.45"/>
    <row r="203" s="4" customFormat="1" x14ac:dyDescent="0.45"/>
    <row r="204" s="4" customFormat="1" x14ac:dyDescent="0.45"/>
    <row r="205" s="4" customFormat="1" x14ac:dyDescent="0.45"/>
    <row r="206" s="4" customFormat="1" x14ac:dyDescent="0.45"/>
    <row r="207" s="4" customFormat="1" x14ac:dyDescent="0.45"/>
    <row r="208" s="4" customFormat="1" x14ac:dyDescent="0.45"/>
    <row r="209" s="4" customFormat="1" x14ac:dyDescent="0.45"/>
    <row r="210" s="4" customFormat="1" x14ac:dyDescent="0.45"/>
    <row r="211" s="4" customFormat="1" x14ac:dyDescent="0.45"/>
    <row r="212" s="4" customFormat="1" x14ac:dyDescent="0.45"/>
    <row r="213" s="4" customFormat="1" x14ac:dyDescent="0.45"/>
    <row r="214" s="4" customFormat="1" x14ac:dyDescent="0.45"/>
    <row r="215" s="4" customFormat="1" x14ac:dyDescent="0.45"/>
    <row r="216" s="4" customFormat="1" x14ac:dyDescent="0.45"/>
    <row r="217" s="4" customFormat="1" x14ac:dyDescent="0.45"/>
    <row r="218" s="4" customFormat="1" x14ac:dyDescent="0.45"/>
    <row r="219" s="4" customFormat="1" x14ac:dyDescent="0.45"/>
    <row r="220" s="4" customFormat="1" x14ac:dyDescent="0.45"/>
    <row r="221" s="4" customFormat="1" x14ac:dyDescent="0.45"/>
    <row r="222" s="4" customFormat="1" x14ac:dyDescent="0.45"/>
    <row r="223" s="4" customFormat="1" x14ac:dyDescent="0.45"/>
    <row r="224" s="4" customFormat="1" x14ac:dyDescent="0.45"/>
    <row r="225" s="4" customFormat="1" x14ac:dyDescent="0.45"/>
    <row r="226" s="4" customFormat="1" x14ac:dyDescent="0.45"/>
    <row r="227" s="4" customFormat="1" x14ac:dyDescent="0.45"/>
    <row r="228" s="4" customFormat="1" x14ac:dyDescent="0.45"/>
    <row r="229" s="4" customFormat="1" x14ac:dyDescent="0.45"/>
    <row r="230" s="4" customFormat="1" x14ac:dyDescent="0.45"/>
    <row r="231" s="4" customFormat="1" x14ac:dyDescent="0.45"/>
    <row r="232" s="4" customFormat="1" x14ac:dyDescent="0.45"/>
    <row r="233" s="4" customFormat="1" x14ac:dyDescent="0.45"/>
    <row r="234" s="4" customFormat="1" x14ac:dyDescent="0.45"/>
    <row r="235" s="4" customFormat="1" x14ac:dyDescent="0.45"/>
    <row r="236" s="4" customFormat="1" x14ac:dyDescent="0.45"/>
    <row r="237" s="4" customFormat="1" x14ac:dyDescent="0.45"/>
    <row r="238" s="4" customFormat="1" x14ac:dyDescent="0.45"/>
    <row r="239" s="4" customFormat="1" x14ac:dyDescent="0.45"/>
    <row r="240" s="4" customFormat="1" x14ac:dyDescent="0.45"/>
    <row r="241" s="4" customFormat="1" x14ac:dyDescent="0.45"/>
    <row r="242" s="4" customFormat="1" x14ac:dyDescent="0.45"/>
    <row r="243" s="4" customFormat="1" x14ac:dyDescent="0.45"/>
    <row r="244" s="4" customFormat="1" x14ac:dyDescent="0.45"/>
    <row r="245" s="4" customFormat="1" x14ac:dyDescent="0.45"/>
    <row r="246" s="4" customFormat="1" x14ac:dyDescent="0.45"/>
    <row r="247" s="4" customFormat="1" x14ac:dyDescent="0.45"/>
    <row r="248" s="4" customFormat="1" x14ac:dyDescent="0.45"/>
    <row r="249" s="4" customFormat="1" x14ac:dyDescent="0.45"/>
    <row r="250" s="4" customFormat="1" x14ac:dyDescent="0.45"/>
    <row r="251" s="4" customFormat="1" x14ac:dyDescent="0.45"/>
    <row r="252" s="4" customFormat="1" x14ac:dyDescent="0.45"/>
    <row r="253" s="4" customFormat="1" x14ac:dyDescent="0.45"/>
    <row r="254" s="4" customFormat="1" x14ac:dyDescent="0.45"/>
    <row r="255" s="4" customFormat="1" x14ac:dyDescent="0.45"/>
    <row r="256" s="4" customFormat="1" x14ac:dyDescent="0.45"/>
    <row r="257" s="4" customFormat="1" x14ac:dyDescent="0.45"/>
    <row r="258" s="4" customFormat="1" x14ac:dyDescent="0.45"/>
    <row r="259" s="4" customFormat="1" x14ac:dyDescent="0.45"/>
    <row r="260" s="4" customFormat="1" x14ac:dyDescent="0.45"/>
    <row r="261" s="4" customFormat="1" x14ac:dyDescent="0.45"/>
    <row r="262" s="4" customFormat="1" x14ac:dyDescent="0.45"/>
    <row r="263" s="4" customFormat="1" x14ac:dyDescent="0.45"/>
    <row r="264" s="4" customFormat="1" x14ac:dyDescent="0.45"/>
    <row r="265" s="4" customFormat="1" x14ac:dyDescent="0.45"/>
    <row r="266" s="4" customFormat="1" x14ac:dyDescent="0.45"/>
    <row r="267" s="4" customFormat="1" x14ac:dyDescent="0.45"/>
    <row r="268" s="4" customFormat="1" x14ac:dyDescent="0.45"/>
    <row r="269" s="4" customFormat="1" x14ac:dyDescent="0.45"/>
    <row r="270" s="4" customFormat="1" x14ac:dyDescent="0.45"/>
    <row r="271" s="4" customFormat="1" x14ac:dyDescent="0.45"/>
    <row r="272" s="4" customFormat="1" x14ac:dyDescent="0.45"/>
    <row r="273" s="4" customFormat="1" x14ac:dyDescent="0.45"/>
    <row r="274" s="4" customFormat="1" x14ac:dyDescent="0.45"/>
    <row r="275" s="4" customFormat="1" x14ac:dyDescent="0.45"/>
    <row r="276" s="4" customFormat="1" x14ac:dyDescent="0.45"/>
    <row r="277" s="4" customFormat="1" x14ac:dyDescent="0.45"/>
    <row r="278" s="4" customFormat="1" x14ac:dyDescent="0.45"/>
    <row r="279" s="4" customFormat="1" x14ac:dyDescent="0.45"/>
    <row r="280" s="4" customFormat="1" x14ac:dyDescent="0.45"/>
    <row r="281" s="4" customFormat="1" x14ac:dyDescent="0.45"/>
    <row r="282" s="4" customFormat="1" x14ac:dyDescent="0.45"/>
    <row r="283" s="4" customFormat="1" x14ac:dyDescent="0.45"/>
    <row r="284" s="4" customFormat="1" x14ac:dyDescent="0.45"/>
    <row r="285" s="4" customFormat="1" x14ac:dyDescent="0.45"/>
    <row r="286" s="4" customFormat="1" x14ac:dyDescent="0.45"/>
    <row r="287" s="4" customFormat="1" x14ac:dyDescent="0.45"/>
    <row r="288" s="4" customFormat="1" x14ac:dyDescent="0.45"/>
    <row r="289" s="4" customFormat="1" x14ac:dyDescent="0.45"/>
    <row r="290" s="4" customFormat="1" x14ac:dyDescent="0.45"/>
    <row r="291" s="4" customFormat="1" x14ac:dyDescent="0.45"/>
    <row r="292" s="4" customFormat="1" x14ac:dyDescent="0.45"/>
    <row r="293" s="4" customFormat="1" x14ac:dyDescent="0.45"/>
    <row r="294" s="4" customFormat="1" x14ac:dyDescent="0.45"/>
    <row r="295" s="4" customFormat="1" x14ac:dyDescent="0.45"/>
    <row r="296" s="4" customFormat="1" x14ac:dyDescent="0.45"/>
    <row r="297" s="4" customFormat="1" x14ac:dyDescent="0.45"/>
    <row r="298" s="4" customFormat="1" x14ac:dyDescent="0.45"/>
    <row r="299" s="4" customFormat="1" x14ac:dyDescent="0.45"/>
    <row r="300" s="4" customFormat="1" x14ac:dyDescent="0.45"/>
    <row r="301" s="4" customFormat="1" x14ac:dyDescent="0.45"/>
    <row r="302" s="4" customFormat="1" x14ac:dyDescent="0.45"/>
    <row r="303" s="4" customFormat="1" x14ac:dyDescent="0.45"/>
    <row r="304" s="4" customFormat="1" x14ac:dyDescent="0.45"/>
    <row r="305" s="4" customFormat="1" x14ac:dyDescent="0.45"/>
    <row r="306" s="4" customFormat="1" x14ac:dyDescent="0.45"/>
    <row r="307" s="4" customFormat="1" x14ac:dyDescent="0.45"/>
    <row r="308" s="4" customFormat="1" x14ac:dyDescent="0.45"/>
    <row r="309" s="4" customFormat="1" x14ac:dyDescent="0.45"/>
    <row r="310" s="4" customFormat="1" x14ac:dyDescent="0.45"/>
    <row r="311" s="4" customFormat="1" x14ac:dyDescent="0.45"/>
    <row r="312" s="4" customFormat="1" x14ac:dyDescent="0.45"/>
    <row r="313" s="4" customFormat="1" x14ac:dyDescent="0.45"/>
    <row r="314" s="4" customFormat="1" x14ac:dyDescent="0.45"/>
    <row r="315" s="4" customFormat="1" x14ac:dyDescent="0.45"/>
    <row r="316" s="4" customFormat="1" x14ac:dyDescent="0.45"/>
    <row r="317" s="4" customFormat="1" x14ac:dyDescent="0.45"/>
    <row r="318" s="4" customFormat="1" x14ac:dyDescent="0.45"/>
    <row r="319" s="4" customFormat="1" x14ac:dyDescent="0.45"/>
    <row r="320" s="4" customFormat="1" x14ac:dyDescent="0.45"/>
    <row r="321" s="4" customFormat="1" x14ac:dyDescent="0.45"/>
    <row r="322" s="4" customFormat="1" x14ac:dyDescent="0.45"/>
    <row r="323" s="4" customFormat="1" x14ac:dyDescent="0.45"/>
    <row r="324" s="4" customFormat="1" x14ac:dyDescent="0.45"/>
    <row r="325" s="4" customFormat="1" x14ac:dyDescent="0.45"/>
    <row r="326" s="4" customFormat="1" x14ac:dyDescent="0.45"/>
    <row r="327" s="4" customFormat="1" x14ac:dyDescent="0.45"/>
    <row r="328" s="4" customFormat="1" x14ac:dyDescent="0.45"/>
    <row r="329" s="4" customFormat="1" x14ac:dyDescent="0.45"/>
    <row r="330" s="4" customFormat="1" x14ac:dyDescent="0.45"/>
    <row r="331" s="4" customFormat="1" x14ac:dyDescent="0.45"/>
    <row r="332" s="4" customFormat="1" x14ac:dyDescent="0.45"/>
    <row r="333" s="4" customFormat="1" x14ac:dyDescent="0.45"/>
    <row r="334" s="4" customFormat="1" x14ac:dyDescent="0.45"/>
    <row r="335" s="4" customFormat="1" x14ac:dyDescent="0.45"/>
    <row r="336" s="4" customFormat="1" x14ac:dyDescent="0.45"/>
    <row r="337" s="4" customFormat="1" x14ac:dyDescent="0.45"/>
    <row r="338" s="4" customFormat="1" x14ac:dyDescent="0.45"/>
    <row r="339" s="4" customFormat="1" x14ac:dyDescent="0.45"/>
    <row r="340" s="4" customFormat="1" x14ac:dyDescent="0.45"/>
    <row r="341" s="4" customFormat="1" x14ac:dyDescent="0.45"/>
    <row r="342" s="4" customFormat="1" x14ac:dyDescent="0.45"/>
    <row r="343" s="4" customFormat="1" x14ac:dyDescent="0.45"/>
    <row r="344" s="4" customFormat="1" x14ac:dyDescent="0.45"/>
    <row r="345" s="4" customFormat="1" x14ac:dyDescent="0.45"/>
    <row r="346" s="4" customFormat="1" x14ac:dyDescent="0.45"/>
    <row r="347" s="4" customFormat="1" x14ac:dyDescent="0.45"/>
    <row r="348" s="4" customFormat="1" x14ac:dyDescent="0.45"/>
    <row r="349" s="4" customFormat="1" x14ac:dyDescent="0.45"/>
    <row r="350" s="4" customFormat="1" x14ac:dyDescent="0.45"/>
    <row r="351" s="4" customFormat="1" x14ac:dyDescent="0.45"/>
    <row r="352" s="4" customFormat="1" x14ac:dyDescent="0.45"/>
    <row r="353" s="4" customFormat="1" x14ac:dyDescent="0.45"/>
    <row r="354" s="4" customFormat="1" x14ac:dyDescent="0.45"/>
    <row r="355" s="4" customFormat="1" x14ac:dyDescent="0.45"/>
    <row r="356" s="4" customFormat="1" x14ac:dyDescent="0.45"/>
    <row r="357" s="4" customFormat="1" x14ac:dyDescent="0.45"/>
    <row r="358" s="4" customFormat="1" x14ac:dyDescent="0.45"/>
    <row r="359" s="4" customFormat="1" x14ac:dyDescent="0.45"/>
    <row r="360" s="4" customFormat="1" x14ac:dyDescent="0.45"/>
    <row r="361" s="4" customFormat="1" x14ac:dyDescent="0.45"/>
    <row r="362" s="4" customFormat="1" x14ac:dyDescent="0.45"/>
    <row r="363" s="4" customFormat="1" x14ac:dyDescent="0.45"/>
    <row r="364" s="4" customFormat="1" x14ac:dyDescent="0.45"/>
    <row r="365" s="4" customFormat="1" x14ac:dyDescent="0.45"/>
    <row r="366" s="4" customFormat="1" x14ac:dyDescent="0.45"/>
    <row r="367" s="4" customFormat="1" x14ac:dyDescent="0.45"/>
    <row r="368" s="4" customFormat="1" x14ac:dyDescent="0.45"/>
    <row r="369" s="4" customFormat="1" x14ac:dyDescent="0.45"/>
    <row r="370" s="4" customFormat="1" x14ac:dyDescent="0.45"/>
    <row r="371" s="4" customFormat="1" x14ac:dyDescent="0.45"/>
    <row r="372" s="4" customFormat="1" x14ac:dyDescent="0.45"/>
    <row r="373" s="4" customFormat="1" x14ac:dyDescent="0.45"/>
    <row r="374" s="4" customFormat="1" x14ac:dyDescent="0.45"/>
    <row r="375" s="4" customFormat="1" x14ac:dyDescent="0.45"/>
    <row r="376" s="4" customFormat="1" x14ac:dyDescent="0.45"/>
    <row r="377" s="4" customFormat="1" x14ac:dyDescent="0.45"/>
    <row r="378" s="4" customFormat="1" x14ac:dyDescent="0.45"/>
    <row r="379" s="4" customFormat="1" x14ac:dyDescent="0.45"/>
    <row r="380" s="4" customFormat="1" x14ac:dyDescent="0.45"/>
    <row r="381" s="4" customFormat="1" x14ac:dyDescent="0.45"/>
    <row r="382" s="4" customFormat="1" x14ac:dyDescent="0.45"/>
    <row r="383" s="4" customFormat="1" x14ac:dyDescent="0.45"/>
    <row r="384" s="4" customFormat="1" x14ac:dyDescent="0.45"/>
    <row r="385" s="4" customFormat="1" x14ac:dyDescent="0.45"/>
    <row r="386" s="4" customFormat="1" x14ac:dyDescent="0.45"/>
    <row r="387" s="4" customFormat="1" x14ac:dyDescent="0.45"/>
    <row r="388" s="4" customFormat="1" x14ac:dyDescent="0.45"/>
    <row r="389" s="4" customFormat="1" x14ac:dyDescent="0.45"/>
    <row r="390" s="4" customFormat="1" x14ac:dyDescent="0.45"/>
    <row r="391" s="4" customFormat="1" x14ac:dyDescent="0.45"/>
    <row r="392" s="4" customFormat="1" x14ac:dyDescent="0.45"/>
    <row r="393" s="4" customFormat="1" x14ac:dyDescent="0.45"/>
    <row r="394" s="4" customFormat="1" x14ac:dyDescent="0.45"/>
    <row r="395" s="4" customFormat="1" x14ac:dyDescent="0.45"/>
    <row r="396" s="4" customFormat="1" x14ac:dyDescent="0.45"/>
    <row r="397" s="4" customFormat="1" x14ac:dyDescent="0.45"/>
    <row r="398" s="4" customFormat="1" x14ac:dyDescent="0.45"/>
    <row r="399" s="4" customFormat="1" x14ac:dyDescent="0.45"/>
    <row r="400" s="4" customFormat="1" x14ac:dyDescent="0.45"/>
    <row r="401" s="4" customFormat="1" x14ac:dyDescent="0.45"/>
    <row r="402" s="4" customFormat="1" x14ac:dyDescent="0.45"/>
    <row r="403" s="4" customFormat="1" x14ac:dyDescent="0.45"/>
    <row r="404" s="4" customFormat="1" x14ac:dyDescent="0.45"/>
    <row r="405" s="4" customFormat="1" x14ac:dyDescent="0.45"/>
    <row r="406" s="4" customFormat="1" x14ac:dyDescent="0.45"/>
    <row r="407" s="4" customFormat="1" x14ac:dyDescent="0.45"/>
    <row r="408" s="4" customFormat="1" x14ac:dyDescent="0.45"/>
    <row r="409" s="4" customFormat="1" x14ac:dyDescent="0.45"/>
    <row r="410" s="4" customFormat="1" x14ac:dyDescent="0.45"/>
    <row r="411" s="4" customFormat="1" x14ac:dyDescent="0.45"/>
    <row r="412" s="4" customFormat="1" x14ac:dyDescent="0.45"/>
    <row r="413" s="4" customFormat="1" x14ac:dyDescent="0.45"/>
    <row r="414" s="4" customFormat="1" x14ac:dyDescent="0.45"/>
    <row r="415" s="4" customFormat="1" x14ac:dyDescent="0.45"/>
    <row r="416" s="4" customFormat="1" x14ac:dyDescent="0.45"/>
    <row r="417" s="4" customFormat="1" x14ac:dyDescent="0.45"/>
    <row r="418" s="4" customFormat="1" x14ac:dyDescent="0.45"/>
    <row r="419" s="4" customFormat="1" x14ac:dyDescent="0.45"/>
    <row r="420" s="4" customFormat="1" x14ac:dyDescent="0.45"/>
    <row r="421" s="4" customFormat="1" x14ac:dyDescent="0.45"/>
    <row r="422" s="4" customFormat="1" x14ac:dyDescent="0.45"/>
    <row r="423" s="4" customFormat="1" x14ac:dyDescent="0.45"/>
    <row r="424" s="4" customFormat="1" x14ac:dyDescent="0.45"/>
    <row r="425" s="4" customFormat="1" x14ac:dyDescent="0.45"/>
    <row r="426" s="4" customFormat="1" x14ac:dyDescent="0.45"/>
    <row r="427" s="4" customFormat="1" x14ac:dyDescent="0.45"/>
    <row r="428" s="4" customFormat="1" x14ac:dyDescent="0.45"/>
    <row r="429" s="4" customFormat="1" x14ac:dyDescent="0.45"/>
    <row r="430" s="4" customFormat="1" x14ac:dyDescent="0.45"/>
    <row r="431" s="4" customFormat="1" x14ac:dyDescent="0.45"/>
    <row r="432" s="4" customFormat="1" x14ac:dyDescent="0.45"/>
    <row r="433" s="4" customFormat="1" x14ac:dyDescent="0.45"/>
    <row r="434" s="4" customFormat="1" x14ac:dyDescent="0.45"/>
    <row r="435" s="4" customFormat="1" x14ac:dyDescent="0.45"/>
    <row r="436" s="4" customFormat="1" x14ac:dyDescent="0.45"/>
    <row r="437" s="4" customFormat="1" x14ac:dyDescent="0.45"/>
    <row r="438" s="4" customFormat="1" x14ac:dyDescent="0.45"/>
    <row r="439" s="4" customFormat="1" x14ac:dyDescent="0.45"/>
    <row r="440" s="4" customFormat="1" x14ac:dyDescent="0.45"/>
    <row r="441" s="4" customFormat="1" x14ac:dyDescent="0.45"/>
    <row r="442" s="4" customFormat="1" x14ac:dyDescent="0.45"/>
    <row r="443" s="4" customFormat="1" x14ac:dyDescent="0.45"/>
    <row r="444" s="4" customFormat="1" x14ac:dyDescent="0.45"/>
    <row r="445" s="4" customFormat="1" x14ac:dyDescent="0.45"/>
    <row r="446" s="4" customFormat="1" x14ac:dyDescent="0.45"/>
    <row r="447" s="4" customFormat="1" x14ac:dyDescent="0.45"/>
    <row r="448" s="4" customFormat="1" x14ac:dyDescent="0.45"/>
    <row r="449" s="4" customFormat="1" x14ac:dyDescent="0.45"/>
    <row r="450" s="4" customFormat="1" x14ac:dyDescent="0.45"/>
    <row r="451" s="4" customFormat="1" x14ac:dyDescent="0.45"/>
    <row r="452" s="4" customFormat="1" x14ac:dyDescent="0.45"/>
    <row r="453" s="4" customFormat="1" x14ac:dyDescent="0.45"/>
    <row r="454" s="4" customFormat="1" x14ac:dyDescent="0.45"/>
    <row r="455" s="4" customFormat="1" x14ac:dyDescent="0.45"/>
    <row r="456" s="4" customFormat="1" x14ac:dyDescent="0.45"/>
    <row r="457" s="4" customFormat="1" x14ac:dyDescent="0.45"/>
    <row r="458" s="4" customFormat="1" x14ac:dyDescent="0.45"/>
    <row r="459" s="4" customFormat="1" x14ac:dyDescent="0.45"/>
    <row r="460" s="4" customFormat="1" x14ac:dyDescent="0.45"/>
    <row r="461" s="4" customFormat="1" x14ac:dyDescent="0.45"/>
    <row r="462" s="4" customFormat="1" x14ac:dyDescent="0.45"/>
    <row r="463" s="4" customFormat="1" x14ac:dyDescent="0.45"/>
  </sheetData>
  <mergeCells count="7">
    <mergeCell ref="B102:F103"/>
    <mergeCell ref="B98:E98"/>
    <mergeCell ref="I3:I5"/>
    <mergeCell ref="B59:G59"/>
    <mergeCell ref="B1:F1"/>
    <mergeCell ref="B2:F2"/>
    <mergeCell ref="B27:G27"/>
  </mergeCells>
  <hyperlinks>
    <hyperlink ref="J3" location="'$Mantenimiento'!C1" display="Nucleación" xr:uid="{00000000-0004-0000-0700-000000000000}"/>
    <hyperlink ref="J4" location="'$Mantenimiento'!C27" display="Cerramientos" xr:uid="{B528A95D-C3F2-4913-8562-09522C43F3C0}"/>
    <hyperlink ref="J5" location="'$Mantenimiento'!C102" display="Enriquecimientos" xr:uid="{6436227B-3358-4989-8E22-CC1E74794972}"/>
  </hyperlink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B1:F13"/>
  <sheetViews>
    <sheetView zoomScale="70" zoomScaleNormal="70" workbookViewId="0">
      <selection activeCell="K5" sqref="K5"/>
    </sheetView>
  </sheetViews>
  <sheetFormatPr baseColWidth="10" defaultColWidth="11.46484375" defaultRowHeight="14.25" x14ac:dyDescent="0.45"/>
  <cols>
    <col min="1" max="1" width="11.46484375" style="4"/>
    <col min="2" max="2" width="50.796875" style="4" customWidth="1"/>
    <col min="3" max="4" width="11.46484375" style="4"/>
    <col min="5" max="5" width="19.6640625" style="4" customWidth="1"/>
    <col min="6" max="6" width="26.1328125" style="4" customWidth="1"/>
    <col min="7" max="16384" width="11.46484375" style="4"/>
  </cols>
  <sheetData>
    <row r="1" spans="2:6" ht="79.5" customHeight="1" x14ac:dyDescent="0.45">
      <c r="B1" s="719" t="s">
        <v>361</v>
      </c>
      <c r="C1" s="720"/>
      <c r="D1" s="720"/>
      <c r="E1" s="720"/>
      <c r="F1" s="721"/>
    </row>
    <row r="2" spans="2:6" ht="27" customHeight="1" x14ac:dyDescent="0.45">
      <c r="B2" s="385" t="s">
        <v>182</v>
      </c>
      <c r="C2" s="386" t="s">
        <v>101</v>
      </c>
      <c r="D2" s="386" t="s">
        <v>189</v>
      </c>
      <c r="E2" s="386" t="s">
        <v>190</v>
      </c>
      <c r="F2" s="387" t="s">
        <v>121</v>
      </c>
    </row>
    <row r="3" spans="2:6" x14ac:dyDescent="0.45">
      <c r="B3" s="374" t="s">
        <v>191</v>
      </c>
      <c r="C3" s="375" t="s">
        <v>353</v>
      </c>
      <c r="D3" s="375">
        <v>0.6</v>
      </c>
      <c r="E3" s="376">
        <v>6100000</v>
      </c>
      <c r="F3" s="377">
        <v>3660000</v>
      </c>
    </row>
    <row r="4" spans="2:6" x14ac:dyDescent="0.45">
      <c r="B4" s="374" t="s">
        <v>192</v>
      </c>
      <c r="C4" s="375" t="s">
        <v>353</v>
      </c>
      <c r="D4" s="375">
        <v>0.6</v>
      </c>
      <c r="E4" s="376">
        <v>6100000</v>
      </c>
      <c r="F4" s="377">
        <v>3660000</v>
      </c>
    </row>
    <row r="5" spans="2:6" x14ac:dyDescent="0.45">
      <c r="B5" s="374" t="s">
        <v>87</v>
      </c>
      <c r="C5" s="375" t="s">
        <v>353</v>
      </c>
      <c r="D5" s="375">
        <v>0.6</v>
      </c>
      <c r="E5" s="376">
        <v>2000000</v>
      </c>
      <c r="F5" s="377">
        <v>1200000</v>
      </c>
    </row>
    <row r="6" spans="2:6" x14ac:dyDescent="0.45">
      <c r="B6" s="374" t="s">
        <v>351</v>
      </c>
      <c r="C6" s="375" t="s">
        <v>353</v>
      </c>
      <c r="D6" s="375">
        <v>1.8</v>
      </c>
      <c r="E6" s="376">
        <v>1500000</v>
      </c>
      <c r="F6" s="377">
        <v>2700000</v>
      </c>
    </row>
    <row r="7" spans="2:6" x14ac:dyDescent="0.45">
      <c r="B7" s="374" t="s">
        <v>193</v>
      </c>
      <c r="C7" s="375" t="s">
        <v>353</v>
      </c>
      <c r="D7" s="375">
        <v>1</v>
      </c>
      <c r="E7" s="376">
        <v>6100000</v>
      </c>
      <c r="F7" s="377">
        <v>6100000</v>
      </c>
    </row>
    <row r="8" spans="2:6" x14ac:dyDescent="0.45">
      <c r="B8" s="374" t="s">
        <v>194</v>
      </c>
      <c r="C8" s="375" t="s">
        <v>353</v>
      </c>
      <c r="D8" s="375">
        <v>1</v>
      </c>
      <c r="E8" s="376">
        <v>6100000</v>
      </c>
      <c r="F8" s="377">
        <v>6100000</v>
      </c>
    </row>
    <row r="9" spans="2:6" x14ac:dyDescent="0.45">
      <c r="B9" s="374" t="s">
        <v>352</v>
      </c>
      <c r="C9" s="375" t="s">
        <v>353</v>
      </c>
      <c r="D9" s="375">
        <v>0.75</v>
      </c>
      <c r="E9" s="376">
        <v>2000000</v>
      </c>
      <c r="F9" s="377">
        <v>1500000</v>
      </c>
    </row>
    <row r="10" spans="2:6" x14ac:dyDescent="0.45">
      <c r="B10" s="374" t="s">
        <v>195</v>
      </c>
      <c r="C10" s="375" t="s">
        <v>353</v>
      </c>
      <c r="D10" s="375">
        <v>0.5</v>
      </c>
      <c r="E10" s="376">
        <v>6100000</v>
      </c>
      <c r="F10" s="377">
        <v>3050000</v>
      </c>
    </row>
    <row r="11" spans="2:6" x14ac:dyDescent="0.45">
      <c r="B11" s="374"/>
      <c r="C11" s="375"/>
      <c r="D11" s="375"/>
      <c r="E11" s="378"/>
      <c r="F11" s="379">
        <v>27970000</v>
      </c>
    </row>
    <row r="12" spans="2:6" x14ac:dyDescent="0.45">
      <c r="B12" s="380" t="s">
        <v>196</v>
      </c>
      <c r="C12" s="375" t="s">
        <v>151</v>
      </c>
      <c r="D12" s="375">
        <v>16</v>
      </c>
      <c r="E12" s="378">
        <v>1000000</v>
      </c>
      <c r="F12" s="377">
        <v>16000000</v>
      </c>
    </row>
    <row r="13" spans="2:6" ht="14.65" thickBot="1" x14ac:dyDescent="0.5">
      <c r="B13" s="381"/>
      <c r="C13" s="382"/>
      <c r="D13" s="382"/>
      <c r="E13" s="383"/>
      <c r="F13" s="384">
        <v>43970000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Portada</vt:lpstr>
      <vt:lpstr>Léame</vt:lpstr>
      <vt:lpstr>Plan de acción</vt:lpstr>
      <vt:lpstr>Temporalidad</vt:lpstr>
      <vt:lpstr>Responsables</vt:lpstr>
      <vt:lpstr>$Preoperativa</vt:lpstr>
      <vt:lpstr>$Operativo</vt:lpstr>
      <vt:lpstr>$Mantenimiento</vt:lpstr>
      <vt:lpstr>$S&amp;E</vt:lpstr>
      <vt:lpstr>Plan de compra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america.melo</cp:lastModifiedBy>
  <cp:revision/>
  <dcterms:created xsi:type="dcterms:W3CDTF">2022-01-28T00:53:03Z</dcterms:created>
  <dcterms:modified xsi:type="dcterms:W3CDTF">2022-03-28T03:50:50Z</dcterms:modified>
  <cp:category/>
  <cp:contentStatus/>
</cp:coreProperties>
</file>