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AVI HD/TNC/ANGELA ENTREGAS/Cosecha de agua_Rev-SRudas/Etapa 3-Planificación/Paso 6- Plan de acción hitos y presupuestos/"/>
    </mc:Choice>
  </mc:AlternateContent>
  <xr:revisionPtr revIDLastSave="0" documentId="13_ncr:1_{47CCA6E6-FF93-AC40-A53C-DB72150135E5}" xr6:coauthVersionLast="47" xr6:coauthVersionMax="47" xr10:uidLastSave="{00000000-0000-0000-0000-000000000000}"/>
  <bookViews>
    <workbookView xWindow="40" yWindow="500" windowWidth="33600" windowHeight="20500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$S&amp;E" sheetId="12" r:id="rId9"/>
    <sheet name="Plan de compra" sheetId="8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F9" i="3"/>
  <c r="H22" i="4"/>
  <c r="H23" i="4"/>
  <c r="H24" i="4"/>
  <c r="H25" i="4"/>
  <c r="F16" i="9"/>
  <c r="F11" i="9"/>
  <c r="F10" i="9"/>
  <c r="F9" i="9"/>
  <c r="D7" i="9"/>
  <c r="F6" i="9"/>
  <c r="F5" i="9"/>
  <c r="G9" i="6"/>
  <c r="G5" i="6"/>
  <c r="G6" i="6"/>
  <c r="G7" i="6"/>
  <c r="G8" i="6"/>
  <c r="E46" i="3"/>
  <c r="F46" i="3" s="1"/>
  <c r="E45" i="3"/>
  <c r="F45" i="3" s="1"/>
  <c r="E41" i="3"/>
  <c r="F41" i="3" s="1"/>
  <c r="E40" i="3"/>
  <c r="F40" i="3" s="1"/>
  <c r="C37" i="3"/>
  <c r="E32" i="3"/>
  <c r="F32" i="3" s="1"/>
  <c r="F31" i="3"/>
  <c r="F12" i="9" l="1"/>
  <c r="F7" i="9"/>
  <c r="F13" i="9"/>
  <c r="F18" i="9"/>
  <c r="F47" i="3"/>
  <c r="F50" i="3" s="1"/>
  <c r="E33" i="3"/>
  <c r="E17" i="9" l="1"/>
  <c r="F17" i="9" s="1"/>
  <c r="F19" i="9" s="1"/>
  <c r="F20" i="9" s="1"/>
  <c r="E34" i="3"/>
  <c r="F33" i="3"/>
  <c r="E35" i="3" l="1"/>
  <c r="F35" i="3" s="1"/>
  <c r="F34" i="3"/>
  <c r="F37" i="3" l="1"/>
  <c r="F49" i="3" s="1"/>
  <c r="F51" i="3" s="1"/>
  <c r="F52" i="3" s="1"/>
  <c r="F54" i="3" s="1"/>
  <c r="F10" i="3"/>
  <c r="F8" i="3"/>
  <c r="G74" i="3" l="1"/>
  <c r="G73" i="3"/>
  <c r="G72" i="3"/>
  <c r="G71" i="3"/>
  <c r="G70" i="3"/>
  <c r="G69" i="3"/>
  <c r="G66" i="3"/>
  <c r="G65" i="3"/>
  <c r="G64" i="3"/>
  <c r="G63" i="3"/>
  <c r="G62" i="3"/>
  <c r="F21" i="3"/>
  <c r="F16" i="3"/>
  <c r="F14" i="3"/>
  <c r="F13" i="3"/>
  <c r="D11" i="3"/>
  <c r="E41" i="6"/>
  <c r="D41" i="6"/>
  <c r="D34" i="6"/>
  <c r="D33" i="6"/>
  <c r="D32" i="6"/>
  <c r="D31" i="6"/>
  <c r="D30" i="6"/>
  <c r="D29" i="6"/>
  <c r="D28" i="6"/>
  <c r="C28" i="6"/>
  <c r="D27" i="6"/>
  <c r="D26" i="6"/>
  <c r="D25" i="6"/>
  <c r="D24" i="6"/>
  <c r="D23" i="6"/>
  <c r="E20" i="6"/>
  <c r="D35" i="6" s="1"/>
  <c r="C35" i="6" s="1"/>
  <c r="G75" i="3" l="1"/>
  <c r="F41" i="6"/>
  <c r="C37" i="6"/>
  <c r="G67" i="3"/>
  <c r="F11" i="3"/>
  <c r="F23" i="3" s="1"/>
  <c r="F17" i="3"/>
  <c r="D37" i="6"/>
  <c r="F18" i="3" l="1"/>
  <c r="E22" i="3" s="1"/>
  <c r="F22" i="3" s="1"/>
  <c r="F24" i="3" s="1"/>
  <c r="F25" i="3" s="1"/>
  <c r="G4" i="6" l="1"/>
  <c r="G3" i="6"/>
  <c r="H8" i="4"/>
  <c r="H9" i="4"/>
  <c r="H10" i="4"/>
  <c r="H7" i="4"/>
  <c r="H21" i="4" l="1"/>
  <c r="H20" i="4"/>
  <c r="H19" i="4"/>
  <c r="H17" i="4"/>
  <c r="H30" i="4" l="1"/>
  <c r="H31" i="4" s="1"/>
  <c r="H32" i="4" l="1"/>
  <c r="H33" i="4" s="1"/>
  <c r="H34" i="4" l="1"/>
  <c r="H3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F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tipo de personal están relacionadas y descritas en la pestaña de responsables</t>
        </r>
      </text>
    </comment>
  </commentList>
</comments>
</file>

<file path=xl/sharedStrings.xml><?xml version="1.0" encoding="utf-8"?>
<sst xmlns="http://schemas.openxmlformats.org/spreadsheetml/2006/main" count="400" uniqueCount="288">
  <si>
    <t>Ver Plan de acción</t>
  </si>
  <si>
    <t>Ver responsables</t>
  </si>
  <si>
    <t>Ver temporalidad</t>
  </si>
  <si>
    <t>Ver presupuestos preoperativo</t>
  </si>
  <si>
    <t>Ver presupuestos operativo</t>
  </si>
  <si>
    <t>Ver presupuesto de mantenimiento</t>
  </si>
  <si>
    <t>Ver presupuesto de S&amp;E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</si>
  <si>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</si>
  <si>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</si>
  <si>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</si>
  <si>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</si>
  <si>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</si>
  <si>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</si>
  <si>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</si>
  <si>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</si>
  <si>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</si>
  <si>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</si>
  <si>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</si>
  <si>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</si>
  <si>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</si>
  <si>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</si>
  <si>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Corto Plazo</t>
  </si>
  <si>
    <t>Responsables!A1</t>
  </si>
  <si>
    <t>$Preoperativa'!A1</t>
  </si>
  <si>
    <t>Descripción de conflictos, tensiones y desafíos</t>
  </si>
  <si>
    <t>Área caracterizada (ha) / Área a caracterizar (meta)</t>
  </si>
  <si>
    <t>Revisión de la normativa legal</t>
  </si>
  <si>
    <t>Identificación de fuentes y esquemas de financiación</t>
  </si>
  <si>
    <t>Formulación</t>
  </si>
  <si>
    <t>Delimitar el área</t>
  </si>
  <si>
    <t>Área evaluada/áreas planteadas en la meta</t>
  </si>
  <si>
    <t>Definir mecanismos de participación comunitaria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</si>
  <si>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</si>
  <si>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</si>
  <si>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</si>
  <si>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</si>
  <si>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</si>
  <si>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</si>
  <si>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</si>
  <si>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comprobaciones presupuestarias: ¿el dinero es suficiente?</t>
  </si>
  <si>
    <t>Operativas</t>
  </si>
  <si>
    <t>Implementación</t>
  </si>
  <si>
    <t>Firmar acuerdos</t>
  </si>
  <si>
    <t>Mediano plazo</t>
  </si>
  <si>
    <t>$Operativo'!A1</t>
  </si>
  <si>
    <t>Revisión o aportación externa</t>
  </si>
  <si>
    <t>Mantenimiento y monitoreo</t>
  </si>
  <si>
    <t>Largo Plazo</t>
  </si>
  <si>
    <t>$Mantenimiento'!A1</t>
  </si>
  <si>
    <t xml:space="preserve">Evaluación </t>
  </si>
  <si>
    <t>Seguimiento y aprendizaje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</si>
  <si>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</si>
  <si>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</si>
  <si>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</si>
  <si>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</si>
  <si>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</si>
  <si>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</si>
  <si>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</si>
  <si>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</si>
  <si>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</si>
  <si>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</si>
  <si>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</si>
  <si>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</si>
  <si>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</si>
  <si>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</si>
  <si>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</si>
  <si>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</si>
  <si>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</si>
  <si>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</si>
  <si>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</si>
  <si>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</si>
  <si>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Profesional</t>
  </si>
  <si>
    <t>Técnico en SIG</t>
  </si>
  <si>
    <t>Auxiliar</t>
  </si>
  <si>
    <t>Analista SST</t>
  </si>
  <si>
    <t>Mano de obra no calificada</t>
  </si>
  <si>
    <t>Información de apoyo: calculo de un salario mínimo</t>
  </si>
  <si>
    <t>Guantes</t>
  </si>
  <si>
    <t>Botas</t>
  </si>
  <si>
    <t>Gafas</t>
  </si>
  <si>
    <t>Chalecos Visibilidad</t>
  </si>
  <si>
    <t>Cascos con barbuquejo</t>
  </si>
  <si>
    <t>TOTAL</t>
  </si>
  <si>
    <t>Equipo de trabajo (Responsables)</t>
  </si>
  <si>
    <t>Personal</t>
  </si>
  <si>
    <t>Cant</t>
  </si>
  <si>
    <t>Tiempo  (meses, años)</t>
  </si>
  <si>
    <t>Técnico</t>
  </si>
  <si>
    <t>Otros costos directos</t>
  </si>
  <si>
    <t>Descripción</t>
  </si>
  <si>
    <t>Unidad</t>
  </si>
  <si>
    <t>Avalúos</t>
  </si>
  <si>
    <t>Global</t>
  </si>
  <si>
    <t>Estudio de títulos</t>
  </si>
  <si>
    <t>Transporte terrestre</t>
  </si>
  <si>
    <t>día</t>
  </si>
  <si>
    <t>Viáticos</t>
  </si>
  <si>
    <t>Alojamientos</t>
  </si>
  <si>
    <t>Transporte aéreo</t>
  </si>
  <si>
    <t>Trayecto</t>
  </si>
  <si>
    <t>Implementación de protocolos de bioseguridad</t>
  </si>
  <si>
    <t>A.I.U</t>
  </si>
  <si>
    <t>IVA (19%)</t>
  </si>
  <si>
    <t>Listado de estrategias o técnicas</t>
  </si>
  <si>
    <t>Construcción albarrada</t>
  </si>
  <si>
    <t>Cerramiento</t>
  </si>
  <si>
    <t>Talleres</t>
  </si>
  <si>
    <t>Valor total</t>
  </si>
  <si>
    <t>Excavación de la Albarrada</t>
  </si>
  <si>
    <t>Jornal</t>
  </si>
  <si>
    <t>Construcción del dique</t>
  </si>
  <si>
    <t>Transporte de residuos</t>
  </si>
  <si>
    <t xml:space="preserve">Subtotal mano de obra </t>
  </si>
  <si>
    <t>Palas y herramientas de excavación</t>
  </si>
  <si>
    <t xml:space="preserve">Retroexcavadora (hora) </t>
  </si>
  <si>
    <t>Hora</t>
  </si>
  <si>
    <t>Bloques y elementos de amarre</t>
  </si>
  <si>
    <t>Transporte menor (mulas)</t>
  </si>
  <si>
    <t>No.</t>
  </si>
  <si>
    <t>Subtotal insumos</t>
  </si>
  <si>
    <t>Gestión</t>
  </si>
  <si>
    <t xml:space="preserve">Transporte mayor </t>
  </si>
  <si>
    <t>Asistencia profesional</t>
  </si>
  <si>
    <t>%</t>
  </si>
  <si>
    <t>Reconocimiento por uso de herramientas  (costo de la mano de obra)</t>
  </si>
  <si>
    <t>DETALLE</t>
  </si>
  <si>
    <t>1. COSTOS DIRECTOS</t>
  </si>
  <si>
    <t xml:space="preserve">1.1 MANO DE OBRA </t>
  </si>
  <si>
    <t>SMLV</t>
  </si>
  <si>
    <t>Subtotal mano de obra</t>
  </si>
  <si>
    <t>POSTE</t>
  </si>
  <si>
    <t>ROLLO</t>
  </si>
  <si>
    <t>KILO</t>
  </si>
  <si>
    <t xml:space="preserve">Subtotal insumos </t>
  </si>
  <si>
    <t>2   Costos Indirectos</t>
  </si>
  <si>
    <t>Subtotal indirectos</t>
  </si>
  <si>
    <t>Metro lineal</t>
  </si>
  <si>
    <t xml:space="preserve">Actividad 1. Acercamiento inicial de reconocimiento de los ecosistemas </t>
  </si>
  <si>
    <t>Equipo de Trabajo</t>
  </si>
  <si>
    <t>Coordinador Proyecto</t>
  </si>
  <si>
    <t>Profesional social</t>
  </si>
  <si>
    <t>Profesional en negociación predial (Creación de reservorios)</t>
  </si>
  <si>
    <t>Profesional Predial</t>
  </si>
  <si>
    <t>Tecnólogo SST</t>
  </si>
  <si>
    <t xml:space="preserve">Estudios de Títulos </t>
  </si>
  <si>
    <t>Día</t>
  </si>
  <si>
    <t>Alojamiento</t>
  </si>
  <si>
    <t>Protocolos COVID</t>
  </si>
  <si>
    <t>Listado de mantenimientos</t>
  </si>
  <si>
    <t>Construccion</t>
  </si>
  <si>
    <t>Reparación del dique</t>
  </si>
  <si>
    <t>Palas y erramientas de excavación</t>
  </si>
  <si>
    <t>Monitoreo</t>
  </si>
  <si>
    <t>cantidad</t>
  </si>
  <si>
    <t>Valor unitario</t>
  </si>
  <si>
    <t>Profesional de campo</t>
  </si>
  <si>
    <t>mes</t>
  </si>
  <si>
    <t>Profesional biólogo de campo</t>
  </si>
  <si>
    <t>Profesional de oficina</t>
  </si>
  <si>
    <t>Profesional biólogo de oficina</t>
  </si>
  <si>
    <t>SIG</t>
  </si>
  <si>
    <t>Directos:</t>
  </si>
  <si>
    <t>Servicio</t>
  </si>
  <si>
    <t>Duración/frecuencia</t>
  </si>
  <si>
    <t>Valor estimado</t>
  </si>
  <si>
    <t>Responsable</t>
  </si>
  <si>
    <t>Avalúos y estudio de títulos</t>
  </si>
  <si>
    <t>Consiste en la determinación del valor de los predios y se obtiene mediante la investigación y análisis estadístico del mercado inmobiliario. Son necesarios para determinar la viabilidad para implementar una estrategia de cosecha de agua que incluya la creación de reservorios grandes.</t>
  </si>
  <si>
    <t>Se  requiere solo una vez durante el desarrollo del proyecto</t>
  </si>
  <si>
    <t>Estudio de suelos</t>
  </si>
  <si>
    <r>
      <t>Si el sistema de la SbN incluye la creación de diques o reservorios de agua, se debe realizar un análisis </t>
    </r>
    <r>
      <rPr>
        <sz val="10"/>
        <color rgb="FF202124"/>
        <rFont val="Arial"/>
        <family val="2"/>
      </rPr>
      <t>topográfico y de suelos que permita evaluar si el terreno es adecuado para la construcción del sistema.</t>
    </r>
  </si>
  <si>
    <t>Determinación de línea base</t>
  </si>
  <si>
    <t>Estudio de riesgo climático</t>
  </si>
  <si>
    <t>Estudio del riesgo climático realizado a partir del histórico de temperaturas y precipitaciones. Datos necesarios para la determinación de las escasez hídrica actual y futura.</t>
  </si>
  <si>
    <t>Operativa</t>
  </si>
  <si>
    <t>Monitoreo participativo</t>
  </si>
  <si>
    <t>Compra de equipos de medición de calidad de agua</t>
  </si>
  <si>
    <t>Kits de medición de calidad de agua en campo; servirán para que la comunidad, una vez capacitada, pueda realizar el seguimiento de la calidad del agua cosechada.</t>
  </si>
  <si>
    <t>Labores de mantenimiento</t>
  </si>
  <si>
    <t>Compra de implementos de limpieza</t>
  </si>
  <si>
    <t>Conjunto de elementos indispensables para el mantenimiento y limpieza del sistema de cosecha de agua: palas, rastrillos, fontaneros, guantes plastico, carretas, tubería.</t>
  </si>
  <si>
    <t>se requiere una veces durante el desarrollo del proyecto</t>
  </si>
  <si>
    <t>Instrucciones</t>
  </si>
  <si>
    <t xml:space="preserve">En la fase pre-operativa se organizan y proyectan actividades de factibilidad, consulta, caracterización y análisis, entre otras, que contribuyen con el la identificación de la problemática y el conocimiento del sitio donde se implementarán las estrategias y técnicas específicas de la SbN. Cabe aclarar que las costos son de referencia y deberan ser actualizados cada vez que se haga una planeación presupuestal del proyecto. </t>
  </si>
  <si>
    <t>La fase operativa inicia una vez se han firmado los acuerdos de conservación con las partes interesadas e incluye el desarrollo de las estrategias técnicas y financieras propias de la SbN de Cosecha de agua.</t>
  </si>
  <si>
    <t>En este instrumento se presenta una guía práctica para la organización y proyección de todas las actividades: pre-operativas, operativas, de mantenimiento, monitoreo y evaluación de la SbN de Cosecha de agua, y se especifican los costos, plan de compras y responsables. Los costos son de referencia y deberán ser actualizados al momento de la planeación presupuestal real.</t>
  </si>
  <si>
    <t>La fase de mantenimiento y monitoreo se contempla una vez se haya culminado la etapa de implementación, y contempla las actividades de inspección, control y manejo de los arreglos, estrategias o intervenciones que integran la SbN de Cosecha de agua.</t>
  </si>
  <si>
    <t>La construcción de un plan de acción se realiza con la intención de marcar el rumbo deseado dentro del desarrollo de un proyecto asociado a la SbN de Cosecha de agua. Para ello, se deben concretar las actividades necesarias para organizar los trabajo de manera que aumenten los rendimientos y se reduzcan los costos y el esfuerzo. Se propone incluir dentro del plan de acción: hitos, cronograma, responsables y presupuesto.</t>
  </si>
  <si>
    <t>Momento específico que se usa para medir el progreso de un proyecto hasta su objetivo final. Pueden estar formulados a través de indicadores, preguntas orientadoras, listas de chequeo o fechas de inicio, finalización o presentación de resultados.</t>
  </si>
  <si>
    <r>
      <t>Los responsables de un proyecto para SbN de cosecha de agua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es el e</t>
    </r>
    <r>
      <rPr>
        <sz val="12"/>
        <color theme="1"/>
        <rFont val="Arial"/>
        <family val="2"/>
      </rPr>
      <t>quipo de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
Tiempo: cantidad de tiempo en el que debe estar involucrado el equipo de trabajo (meses, semanas, días)
Dedicación: porcentaje de tiempo al que debe estar vinculado el personal  al proyecto
Nota: En el encabezado de las columnas se presentan notas aclaratorias para el diligenciado del formato.</t>
    </r>
  </si>
  <si>
    <t>Dentro del plan de acción se incluyen la columna de fechas, haciendo referencia a cronogramas proyectados para el cumplimiento de la actividad, que a su vez están asociadas a un periodo de tiempo de corto, mediano y largo plazo (columna de temporalidad).</t>
  </si>
  <si>
    <t>El presupuesto hace referencia a los costos proyectados para el desarrollo del proyecto, incluye:
Costos de personal: incluye salarios y prestaciones sociales. En este ítem se debe diferenciar el tipo de contratación: contrato laboral o prestación de servicios
Costos directos: se asocian a recursos financieros que se prevén usar en la ejecución de las actividades del proyecto. Deben incluir gastos de viaje, transporte, materiales, equipos, insumos, dotación.
Costos imprevistos: se asocian a contingencias del proyecto y pueden incluirse dentro A.I.U como un porcentaje
A.I.U: corresponde con los costos proyectados, para la administración, imprevistos y utilidades.
Impuestos: gravámenes proyectados dentro de la ejecución del proyecto.</t>
  </si>
  <si>
    <t>Se presenta un formato a manera de ejemplo para la construcción de un presupuesto pre-operativo.</t>
  </si>
  <si>
    <t>Se presentan ejemplos de presupuestos para la implementación de algunas estrategias y técnicas de la SbN.</t>
  </si>
  <si>
    <t>Se presenta un formato, a manera de ejemplo, para la construcción de un presupuesto de mantenimiento. En general contempla mano de obra e insumos. Además, en este ítem es indispensable establecer, desde la fase pre-operativa, la frecuencia anual y a lo largo del desarrollo del proyecto</t>
  </si>
  <si>
    <t>Se presenta un formato a manera de ejemplo para la construcción de un presupuesto de seguimiento y evaluación: en este presupuesto se debe considerar equipo técnico y el tiempo y recursos necesarios para el procesamiento de la información.</t>
  </si>
  <si>
    <t>El plan de compras es una herramienta que permite definir las necesidades de insumos (bienes, servicios y obras) para el desarrollo de actividades. Además, se constituye un elemento que está integrado al presupuesto, al sistema contable–financiero, y al plan de acción del proyecto. Tenga presente contactar y comparar proveedores y conseguir un trato igualitario con ellos.</t>
  </si>
  <si>
    <t>Plan de acción, hitos y presupuesto</t>
  </si>
  <si>
    <t>Analizar los avances en el cumplimiento de los objetivos y metas establecidas.</t>
  </si>
  <si>
    <t>Sistemas implementados/ Sistemas a implementar</t>
  </si>
  <si>
    <t>Identificación y descripción de actores</t>
  </si>
  <si>
    <t>Definir objetivos y metas</t>
  </si>
  <si>
    <t>Valorar beneficios y beneficiarios</t>
  </si>
  <si>
    <t>Identificar alternativas</t>
  </si>
  <si>
    <t>Proyectar actividades y definir costos, responsables y plan de costos.</t>
  </si>
  <si>
    <t>Realizar actividades de monitoreo.</t>
  </si>
  <si>
    <t xml:space="preserve">Ejecutar actividades de inspección, control y manejo de los arreglos, estrategias o intervenciones que integran la SbN.  </t>
  </si>
  <si>
    <t>Ejecutar labores y actividades programadas en las fases pre-operativas, operativas y de mantenimiento.</t>
  </si>
  <si>
    <t>Aguilar-Garavito y Ramírez (2015).</t>
  </si>
  <si>
    <t>Análisis de prestaciones sociales de personal con salario inferiror a 2 SMMV. Válido para oficiales y ayudantes</t>
  </si>
  <si>
    <t>Costo mensual por
trabajador</t>
  </si>
  <si>
    <t>Valor día integral</t>
  </si>
  <si>
    <t>Presupuesto pre-operativo</t>
  </si>
  <si>
    <t>Presupuesto operativo</t>
  </si>
  <si>
    <t xml:space="preserve">
Mantenimiento</t>
  </si>
  <si>
    <t>Seguimiento y evaluación</t>
  </si>
  <si>
    <t>Auxiliares (3)</t>
  </si>
  <si>
    <t>Técnico oficina</t>
  </si>
  <si>
    <t>Pre-operativa</t>
  </si>
  <si>
    <t>Plan de compra</t>
  </si>
  <si>
    <t>1. Costos directos Año 1</t>
  </si>
  <si>
    <t>1.1 Mano de obra</t>
  </si>
  <si>
    <t>1.2 Insumos</t>
  </si>
  <si>
    <t>2. Costos indirectos Año 1</t>
  </si>
  <si>
    <t>Total costos indirectos Año 1</t>
  </si>
  <si>
    <t xml:space="preserve"> Total costo establecimiento Año 1</t>
  </si>
  <si>
    <t>Total costos directos Año (1.1 + 1.2)</t>
  </si>
  <si>
    <t>Categoría de inversión</t>
  </si>
  <si>
    <t>Total costos directos Año1 (1.1 + 1.2)</t>
  </si>
  <si>
    <t>Total costos indirectos Año1</t>
  </si>
  <si>
    <t>Cantidad/Ha</t>
  </si>
  <si>
    <t>Valor parcial</t>
  </si>
  <si>
    <t xml:space="preserve">      Trazo y rocería</t>
  </si>
  <si>
    <t xml:space="preserve">      Ahoyado</t>
  </si>
  <si>
    <t xml:space="preserve">      Hincado</t>
  </si>
  <si>
    <t xml:space="preserve">      Templado y grapado</t>
  </si>
  <si>
    <t xml:space="preserve">      Transporte (menor)</t>
  </si>
  <si>
    <t xml:space="preserve">      Pintada</t>
  </si>
  <si>
    <t>1.2    Insumos</t>
  </si>
  <si>
    <t>Total costos</t>
  </si>
  <si>
    <t>Otros costos indirectos</t>
  </si>
  <si>
    <t>Subtotal equipo de trabajo</t>
  </si>
  <si>
    <t>Subtotal otros costos directos</t>
  </si>
  <si>
    <t>Subtotal fase preoperativa</t>
  </si>
  <si>
    <t>Total proyecto incluido IVA</t>
  </si>
  <si>
    <t>Descripción mano de obra</t>
  </si>
  <si>
    <t>Obrero con prestaciones</t>
  </si>
  <si>
    <t>Valor día</t>
  </si>
  <si>
    <t>Factor</t>
  </si>
  <si>
    <t xml:space="preserve">Salario </t>
  </si>
  <si>
    <t>Cesantías</t>
  </si>
  <si>
    <t>Vacaciones</t>
  </si>
  <si>
    <t>Prima de servicios</t>
  </si>
  <si>
    <t xml:space="preserve">Intereses a las cesantías </t>
  </si>
  <si>
    <t>Subsidio de transporte</t>
  </si>
  <si>
    <t>Aportes salud</t>
  </si>
  <si>
    <t>Aportes riesgos profesionales</t>
  </si>
  <si>
    <t>Aportes pensión</t>
  </si>
  <si>
    <t>Aporte Servicio Nacional de Aprendizaje (SENA)</t>
  </si>
  <si>
    <t>Aporte Instituto Colombiano de Bienestar Familiar (ICBF)</t>
  </si>
  <si>
    <t>Aporte caja de compensación familiar (CCF)</t>
  </si>
  <si>
    <t>Dotación de labor</t>
  </si>
  <si>
    <t>Total de prestaciones sociales</t>
  </si>
  <si>
    <t>Año</t>
  </si>
  <si>
    <t>Salario mínimo mensual vigente (SMLMV)</t>
  </si>
  <si>
    <t>Días laborales al mes</t>
  </si>
  <si>
    <t>Horas laborales por día</t>
  </si>
  <si>
    <t>Salario mínimo</t>
  </si>
  <si>
    <t>Dotación laboral</t>
  </si>
  <si>
    <t>Total</t>
  </si>
  <si>
    <t>Fase 1. Preoperativa</t>
  </si>
  <si>
    <t>Fase 2. Operativa</t>
  </si>
  <si>
    <t>Fase 3. Mantenimiento y monitoreo</t>
  </si>
  <si>
    <t>Plan de acción</t>
  </si>
  <si>
    <t>Fecha de entrega y temporalidad</t>
  </si>
  <si>
    <t>Plan de compras</t>
  </si>
  <si>
    <t>Cerramiento de la albarrada</t>
  </si>
  <si>
    <t>Construcción de la albarrada</t>
  </si>
  <si>
    <t>Postes de madera</t>
  </si>
  <si>
    <t>Almabre calibre 14</t>
  </si>
  <si>
    <t>Pintura amarilla esmalte</t>
  </si>
  <si>
    <t>Impermeabilizante (Tipo Vareta)</t>
  </si>
  <si>
    <t>Disolvente de pintura e impermeabilizante</t>
  </si>
  <si>
    <t>Grapas</t>
  </si>
  <si>
    <t>Puntillas de 3 pulgadas</t>
  </si>
  <si>
    <t>Herramientas (5% MO)</t>
  </si>
  <si>
    <t>Transporte insumos</t>
  </si>
  <si>
    <t>Factor IPC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</si>
</sst>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\ #,##0;[Red]\-&quot;$&quot;\ #,##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 &quot;$&quot;\ * #,##0_ ;_ &quot;$&quot;\ * \-#,##0_ ;_ &quot;$&quot;\ * &quot;-&quot;_ ;_ @_ "/>
    <numFmt numFmtId="168" formatCode="_ * #,##0_ ;_ * \-#,##0_ ;_ * &quot;-&quot;_ ;_ @_ "/>
    <numFmt numFmtId="169" formatCode="_ &quot;$&quot;\ * #,##0.00_ ;_ &quot;$&quot;\ * \-#,##0.00_ ;_ &quot;$&quot;\ * &quot;-&quot;??_ ;_ @_ "/>
    <numFmt numFmtId="170" formatCode="_ * #,##0.00_ ;_ * \-#,##0.00_ ;_ * &quot;-&quot;??_ ;_ @_ "/>
    <numFmt numFmtId="171" formatCode="_ [$€-2]\ * #,##0.00_ ;_ [$€-2]\ * \-#,##0.00_ ;_ [$€-2]\ * &quot;-&quot;??_ "/>
    <numFmt numFmtId="172" formatCode="&quot;$&quot;\ #,##0;[Red]&quot;$&quot;\ #,##0"/>
    <numFmt numFmtId="173" formatCode="&quot;$&quot;\ #,##0"/>
    <numFmt numFmtId="174" formatCode="0.0%"/>
    <numFmt numFmtId="175" formatCode="_-* #,##0\ _p_t_a_-;\-* #,##0\ _p_t_a_-;_-* &quot;-&quot;\ _p_t_a_-;_-@_-"/>
    <numFmt numFmtId="176" formatCode="_-* #,##0.0\ _p_t_a_-;\-* #,##0.0\ _p_t_a_-;_-* &quot;-&quot;\ _p_t_a_-;_-@_-"/>
    <numFmt numFmtId="177" formatCode="_-[$$-240A]\ * #,##0_-;\-[$$-240A]\ * #,##0_-;_-[$$-240A]\ * &quot;-&quot;??_-;_-@_-"/>
  </numFmts>
  <fonts count="5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0"/>
      <color rgb="FF202124"/>
      <name val="Arial"/>
      <family val="2"/>
    </font>
    <font>
      <u/>
      <sz val="18"/>
      <color theme="10"/>
      <name val="Calibri"/>
      <family val="2"/>
      <scheme val="minor"/>
    </font>
    <font>
      <sz val="11"/>
      <name val="Calibri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u/>
      <sz val="12"/>
      <color theme="10"/>
      <name val="Tahoma"/>
      <family val="2"/>
    </font>
    <font>
      <b/>
      <sz val="12"/>
      <color theme="0"/>
      <name val="Tahoma"/>
      <family val="2"/>
    </font>
    <font>
      <sz val="11"/>
      <color theme="0"/>
      <name val="Calibri"/>
      <family val="2"/>
      <scheme val="minor"/>
    </font>
    <font>
      <b/>
      <sz val="18"/>
      <color theme="1"/>
      <name val="Tahoma"/>
      <family val="2"/>
    </font>
    <font>
      <b/>
      <sz val="12"/>
      <name val="Tahoma"/>
      <family val="2"/>
    </font>
    <font>
      <sz val="12"/>
      <color theme="1"/>
      <name val="Arial Narrow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indexed="10"/>
      <name val="Tahoma"/>
      <family val="2"/>
    </font>
    <font>
      <b/>
      <sz val="12"/>
      <color rgb="FF000000"/>
      <name val="Tahoma"/>
      <family val="2"/>
    </font>
    <font>
      <sz val="10"/>
      <color theme="0"/>
      <name val="Arial"/>
      <family val="2"/>
    </font>
    <font>
      <sz val="12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424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93">
    <xf numFmtId="0" fontId="0" fillId="0" borderId="0" xfId="0"/>
    <xf numFmtId="0" fontId="9" fillId="0" borderId="0" xfId="0" applyFont="1"/>
    <xf numFmtId="0" fontId="0" fillId="0" borderId="0" xfId="0"/>
    <xf numFmtId="0" fontId="17" fillId="0" borderId="0" xfId="0" applyFont="1"/>
    <xf numFmtId="10" fontId="19" fillId="0" borderId="1" xfId="13" applyNumberFormat="1" applyFont="1" applyFill="1" applyBorder="1"/>
    <xf numFmtId="174" fontId="19" fillId="0" borderId="1" xfId="13" applyNumberFormat="1" applyFont="1" applyFill="1" applyBorder="1"/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0" fillId="2" borderId="0" xfId="0" applyFont="1" applyFill="1" applyBorder="1"/>
    <xf numFmtId="0" fontId="25" fillId="2" borderId="0" xfId="22" applyFont="1" applyFill="1" applyBorder="1" applyAlignment="1">
      <alignment wrapText="1"/>
    </xf>
    <xf numFmtId="0" fontId="26" fillId="2" borderId="0" xfId="22" applyFont="1" applyFill="1" applyBorder="1" applyAlignment="1">
      <alignment wrapText="1"/>
    </xf>
    <xf numFmtId="0" fontId="26" fillId="2" borderId="0" xfId="22" applyFont="1" applyFill="1" applyBorder="1"/>
    <xf numFmtId="0" fontId="27" fillId="2" borderId="0" xfId="0" applyFont="1" applyFill="1" applyBorder="1"/>
    <xf numFmtId="0" fontId="27" fillId="2" borderId="0" xfId="0" applyFont="1" applyFill="1" applyBorder="1" applyAlignment="1">
      <alignment vertical="center"/>
    </xf>
    <xf numFmtId="0" fontId="26" fillId="2" borderId="0" xfId="22" applyFont="1" applyFill="1" applyBorder="1" applyAlignment="1">
      <alignment vertical="top"/>
    </xf>
    <xf numFmtId="0" fontId="0" fillId="0" borderId="0" xfId="0" applyAlignment="1">
      <alignment vertical="top"/>
    </xf>
    <xf numFmtId="0" fontId="20" fillId="2" borderId="0" xfId="0" applyFont="1" applyFill="1"/>
    <xf numFmtId="0" fontId="20" fillId="2" borderId="0" xfId="0" applyFont="1" applyFill="1" applyAlignment="1">
      <alignment vertical="center"/>
    </xf>
    <xf numFmtId="0" fontId="25" fillId="2" borderId="0" xfId="22" applyFont="1" applyFill="1"/>
    <xf numFmtId="0" fontId="0" fillId="2" borderId="0" xfId="0" applyFill="1" applyAlignment="1">
      <alignment vertical="top"/>
    </xf>
    <xf numFmtId="0" fontId="1" fillId="2" borderId="0" xfId="0" applyFont="1" applyFill="1" applyBorder="1"/>
    <xf numFmtId="0" fontId="12" fillId="2" borderId="0" xfId="0" applyFont="1" applyFill="1"/>
    <xf numFmtId="0" fontId="19" fillId="0" borderId="16" xfId="11" applyFont="1" applyBorder="1" applyAlignment="1">
      <alignment wrapText="1"/>
    </xf>
    <xf numFmtId="0" fontId="2" fillId="0" borderId="1" xfId="11" applyFont="1" applyBorder="1" applyAlignment="1">
      <alignment horizontal="center" vertical="center"/>
    </xf>
    <xf numFmtId="0" fontId="2" fillId="0" borderId="1" xfId="11" applyFont="1" applyBorder="1" applyAlignment="1">
      <alignment horizontal="left" vertical="center"/>
    </xf>
    <xf numFmtId="3" fontId="2" fillId="0" borderId="1" xfId="26" applyNumberFormat="1" applyFont="1" applyBorder="1" applyAlignment="1">
      <alignment horizontal="right" vertical="center"/>
    </xf>
    <xf numFmtId="3" fontId="2" fillId="0" borderId="1" xfId="24" applyNumberFormat="1" applyFont="1" applyBorder="1" applyAlignment="1">
      <alignment horizontal="right" vertical="center"/>
    </xf>
    <xf numFmtId="1" fontId="3" fillId="0" borderId="1" xfId="11" applyNumberFormat="1" applyFont="1" applyBorder="1" applyAlignment="1">
      <alignment horizontal="center" vertical="center"/>
    </xf>
    <xf numFmtId="3" fontId="2" fillId="0" borderId="1" xfId="26" applyNumberFormat="1" applyFont="1" applyFill="1" applyBorder="1" applyAlignment="1">
      <alignment horizontal="right" vertical="center"/>
    </xf>
    <xf numFmtId="1" fontId="2" fillId="0" borderId="1" xfId="11" applyNumberFormat="1" applyFont="1" applyBorder="1" applyAlignment="1">
      <alignment horizontal="center" vertical="center"/>
    </xf>
    <xf numFmtId="175" fontId="2" fillId="0" borderId="1" xfId="26" applyFont="1" applyFill="1" applyBorder="1" applyAlignment="1">
      <alignment horizontal="right" vertical="center"/>
    </xf>
    <xf numFmtId="9" fontId="2" fillId="0" borderId="1" xfId="27" applyFont="1" applyBorder="1" applyAlignment="1">
      <alignment horizontal="left" vertical="center"/>
    </xf>
    <xf numFmtId="175" fontId="2" fillId="0" borderId="1" xfId="26" applyFont="1" applyBorder="1" applyAlignment="1">
      <alignment horizontal="right" vertical="center"/>
    </xf>
    <xf numFmtId="9" fontId="2" fillId="0" borderId="1" xfId="11" applyNumberFormat="1" applyFont="1" applyBorder="1" applyAlignment="1">
      <alignment horizontal="left" vertical="center"/>
    </xf>
    <xf numFmtId="2" fontId="2" fillId="0" borderId="1" xfId="11" applyNumberFormat="1" applyFont="1" applyBorder="1" applyAlignment="1">
      <alignment horizontal="center" vertical="center"/>
    </xf>
    <xf numFmtId="9" fontId="2" fillId="0" borderId="1" xfId="11" applyNumberFormat="1" applyFont="1" applyBorder="1" applyAlignment="1">
      <alignment horizontal="center" vertical="center"/>
    </xf>
    <xf numFmtId="9" fontId="2" fillId="0" borderId="1" xfId="26" applyNumberFormat="1" applyFont="1" applyBorder="1" applyAlignment="1">
      <alignment horizontal="right" vertical="center"/>
    </xf>
    <xf numFmtId="0" fontId="2" fillId="4" borderId="1" xfId="11" applyFont="1" applyFill="1" applyBorder="1" applyAlignment="1">
      <alignment horizontal="left" vertical="center"/>
    </xf>
    <xf numFmtId="0" fontId="2" fillId="4" borderId="1" xfId="11" applyFont="1" applyFill="1" applyBorder="1" applyAlignment="1">
      <alignment horizontal="center" vertical="center"/>
    </xf>
    <xf numFmtId="176" fontId="2" fillId="4" borderId="1" xfId="26" applyNumberFormat="1" applyFont="1" applyFill="1" applyBorder="1" applyAlignment="1">
      <alignment horizontal="center" vertical="center"/>
    </xf>
    <xf numFmtId="0" fontId="2" fillId="4" borderId="1" xfId="11" applyFont="1" applyFill="1" applyBorder="1" applyAlignment="1">
      <alignment horizontal="right" vertical="center"/>
    </xf>
    <xf numFmtId="0" fontId="3" fillId="4" borderId="16" xfId="11" applyFont="1" applyFill="1" applyBorder="1" applyAlignment="1">
      <alignment horizontal="left" vertical="center"/>
    </xf>
    <xf numFmtId="176" fontId="2" fillId="4" borderId="17" xfId="26" applyNumberFormat="1" applyFont="1" applyFill="1" applyBorder="1" applyAlignment="1">
      <alignment horizontal="right" vertical="center"/>
    </xf>
    <xf numFmtId="0" fontId="2" fillId="0" borderId="16" xfId="11" applyFont="1" applyBorder="1" applyAlignment="1">
      <alignment horizontal="left" vertical="center"/>
    </xf>
    <xf numFmtId="3" fontId="2" fillId="0" borderId="17" xfId="26" applyNumberFormat="1" applyFont="1" applyBorder="1" applyAlignment="1">
      <alignment horizontal="right" vertical="center"/>
    </xf>
    <xf numFmtId="0" fontId="3" fillId="0" borderId="16" xfId="11" applyFont="1" applyBorder="1" applyAlignment="1">
      <alignment horizontal="left" vertical="center"/>
    </xf>
    <xf numFmtId="3" fontId="3" fillId="0" borderId="17" xfId="26" applyNumberFormat="1" applyFont="1" applyFill="1" applyBorder="1" applyAlignment="1">
      <alignment horizontal="right" vertical="center"/>
    </xf>
    <xf numFmtId="3" fontId="2" fillId="0" borderId="17" xfId="6" applyNumberFormat="1" applyFont="1" applyBorder="1" applyAlignment="1">
      <alignment horizontal="right" vertical="center"/>
    </xf>
    <xf numFmtId="3" fontId="3" fillId="0" borderId="17" xfId="26" applyNumberFormat="1" applyFont="1" applyBorder="1" applyAlignment="1">
      <alignment horizontal="right" vertical="center"/>
    </xf>
    <xf numFmtId="0" fontId="2" fillId="0" borderId="16" xfId="11" applyFont="1" applyBorder="1" applyAlignment="1">
      <alignment horizontal="left" vertical="center" wrapText="1"/>
    </xf>
    <xf numFmtId="3" fontId="3" fillId="4" borderId="17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4" fillId="2" borderId="0" xfId="22" applyFill="1"/>
    <xf numFmtId="0" fontId="28" fillId="2" borderId="0" xfId="0" applyFont="1" applyFill="1" applyAlignment="1">
      <alignment vertical="center"/>
    </xf>
    <xf numFmtId="0" fontId="31" fillId="2" borderId="0" xfId="0" applyFont="1" applyFill="1"/>
    <xf numFmtId="0" fontId="20" fillId="0" borderId="0" xfId="0" applyFont="1" applyFill="1" applyBorder="1" applyAlignment="1">
      <alignment vertical="top" wrapText="1"/>
    </xf>
    <xf numFmtId="0" fontId="34" fillId="0" borderId="3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3" fillId="0" borderId="42" xfId="0" applyFont="1" applyBorder="1" applyAlignment="1">
      <alignment vertical="center" wrapText="1"/>
    </xf>
    <xf numFmtId="0" fontId="34" fillId="0" borderId="43" xfId="0" applyFont="1" applyBorder="1" applyAlignment="1">
      <alignment vertical="center" wrapText="1"/>
    </xf>
    <xf numFmtId="0" fontId="34" fillId="0" borderId="44" xfId="0" applyFont="1" applyBorder="1" applyAlignment="1">
      <alignment vertical="center" wrapText="1"/>
    </xf>
    <xf numFmtId="0" fontId="39" fillId="0" borderId="16" xfId="11" applyFont="1" applyBorder="1" applyAlignment="1">
      <alignment horizontal="left" indent="1"/>
    </xf>
    <xf numFmtId="0" fontId="40" fillId="0" borderId="16" xfId="0" applyFont="1" applyBorder="1" applyAlignment="1">
      <alignment horizontal="left" vertical="center" indent="1"/>
    </xf>
    <xf numFmtId="0" fontId="40" fillId="0" borderId="16" xfId="0" applyFont="1" applyBorder="1" applyAlignment="1">
      <alignment horizontal="left" indent="1"/>
    </xf>
    <xf numFmtId="0" fontId="40" fillId="0" borderId="16" xfId="0" applyFont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left" vertical="top" wrapText="1"/>
    </xf>
    <xf numFmtId="0" fontId="22" fillId="5" borderId="11" xfId="0" applyFont="1" applyFill="1" applyBorder="1" applyAlignment="1">
      <alignment horizontal="left" vertical="top"/>
    </xf>
    <xf numFmtId="0" fontId="22" fillId="5" borderId="12" xfId="0" applyFont="1" applyFill="1" applyBorder="1" applyAlignment="1">
      <alignment horizontal="left" vertical="top"/>
    </xf>
    <xf numFmtId="0" fontId="0" fillId="2" borderId="0" xfId="0" applyFill="1" applyAlignment="1">
      <alignment vertical="center" wrapText="1"/>
    </xf>
    <xf numFmtId="0" fontId="0" fillId="2" borderId="0" xfId="0" applyFill="1" applyBorder="1"/>
    <xf numFmtId="0" fontId="7" fillId="2" borderId="0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left" vertical="center"/>
    </xf>
    <xf numFmtId="0" fontId="41" fillId="7" borderId="13" xfId="0" applyFont="1" applyFill="1" applyBorder="1" applyAlignment="1">
      <alignment horizontal="center" vertical="center" wrapText="1"/>
    </xf>
    <xf numFmtId="0" fontId="41" fillId="7" borderId="14" xfId="0" applyFont="1" applyFill="1" applyBorder="1" applyAlignment="1">
      <alignment horizontal="center" vertical="center" wrapText="1"/>
    </xf>
    <xf numFmtId="0" fontId="41" fillId="7" borderId="15" xfId="0" applyFont="1" applyFill="1" applyBorder="1" applyAlignment="1">
      <alignment vertical="center" wrapText="1"/>
    </xf>
    <xf numFmtId="0" fontId="30" fillId="2" borderId="21" xfId="0" applyFont="1" applyFill="1" applyBorder="1" applyAlignment="1">
      <alignment horizontal="left" vertical="center"/>
    </xf>
    <xf numFmtId="0" fontId="30" fillId="2" borderId="22" xfId="0" applyFont="1" applyFill="1" applyBorder="1" applyAlignment="1">
      <alignment horizontal="left" vertical="center"/>
    </xf>
    <xf numFmtId="0" fontId="30" fillId="2" borderId="23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24" xfId="0" applyFont="1" applyFill="1" applyBorder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0" fillId="2" borderId="26" xfId="0" applyFont="1" applyFill="1" applyBorder="1" applyAlignment="1">
      <alignment horizontal="left" vertical="center"/>
    </xf>
    <xf numFmtId="0" fontId="30" fillId="2" borderId="27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top"/>
    </xf>
    <xf numFmtId="0" fontId="23" fillId="2" borderId="21" xfId="0" applyFont="1" applyFill="1" applyBorder="1" applyAlignment="1">
      <alignment horizontal="center" vertical="top"/>
    </xf>
    <xf numFmtId="0" fontId="24" fillId="2" borderId="22" xfId="0" applyFont="1" applyFill="1" applyBorder="1" applyAlignment="1">
      <alignment horizontal="center" vertical="top"/>
    </xf>
    <xf numFmtId="0" fontId="24" fillId="2" borderId="23" xfId="0" applyFont="1" applyFill="1" applyBorder="1" applyAlignment="1">
      <alignment horizontal="center" vertical="top"/>
    </xf>
    <xf numFmtId="0" fontId="24" fillId="2" borderId="6" xfId="0" applyFont="1" applyFill="1" applyBorder="1" applyAlignment="1">
      <alignment horizontal="center" vertical="top"/>
    </xf>
    <xf numFmtId="0" fontId="24" fillId="2" borderId="24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/>
    </xf>
    <xf numFmtId="0" fontId="38" fillId="0" borderId="0" xfId="0" applyFont="1" applyBorder="1"/>
    <xf numFmtId="0" fontId="38" fillId="0" borderId="24" xfId="0" applyFont="1" applyBorder="1"/>
    <xf numFmtId="0" fontId="9" fillId="6" borderId="6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38" fillId="0" borderId="6" xfId="0" applyFont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24" fillId="2" borderId="25" xfId="0" applyFont="1" applyFill="1" applyBorder="1" applyAlignment="1">
      <alignment horizontal="center" vertical="top"/>
    </xf>
    <xf numFmtId="0" fontId="24" fillId="2" borderId="26" xfId="0" applyFont="1" applyFill="1" applyBorder="1" applyAlignment="1">
      <alignment horizontal="center" vertical="top"/>
    </xf>
    <xf numFmtId="0" fontId="24" fillId="2" borderId="27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41" fillId="7" borderId="10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left" vertical="center"/>
    </xf>
    <xf numFmtId="0" fontId="32" fillId="2" borderId="22" xfId="0" applyFont="1" applyFill="1" applyBorder="1" applyAlignment="1">
      <alignment horizontal="left" vertical="center"/>
    </xf>
    <xf numFmtId="0" fontId="32" fillId="2" borderId="23" xfId="0" applyFont="1" applyFill="1" applyBorder="1" applyAlignment="1">
      <alignment horizontal="left" vertical="center"/>
    </xf>
    <xf numFmtId="0" fontId="1" fillId="2" borderId="0" xfId="0" applyFont="1" applyFill="1"/>
    <xf numFmtId="0" fontId="32" fillId="2" borderId="6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32" fillId="2" borderId="24" xfId="0" applyFont="1" applyFill="1" applyBorder="1" applyAlignment="1">
      <alignment horizontal="left" vertical="center"/>
    </xf>
    <xf numFmtId="0" fontId="32" fillId="2" borderId="25" xfId="0" applyFont="1" applyFill="1" applyBorder="1" applyAlignment="1">
      <alignment horizontal="left" vertical="center"/>
    </xf>
    <xf numFmtId="0" fontId="32" fillId="2" borderId="26" xfId="0" applyFont="1" applyFill="1" applyBorder="1" applyAlignment="1">
      <alignment horizontal="left" vertical="center"/>
    </xf>
    <xf numFmtId="0" fontId="32" fillId="2" borderId="27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6" fillId="2" borderId="0" xfId="0" applyFont="1" applyFill="1"/>
    <xf numFmtId="0" fontId="44" fillId="2" borderId="45" xfId="0" applyFont="1" applyFill="1" applyBorder="1" applyAlignment="1">
      <alignment vertical="center" wrapText="1"/>
    </xf>
    <xf numFmtId="0" fontId="40" fillId="2" borderId="1" xfId="0" applyFont="1" applyFill="1" applyBorder="1" applyAlignment="1"/>
    <xf numFmtId="14" fontId="40" fillId="2" borderId="8" xfId="0" applyNumberFormat="1" applyFont="1" applyFill="1" applyBorder="1" applyAlignment="1">
      <alignment wrapText="1"/>
    </xf>
    <xf numFmtId="14" fontId="40" fillId="2" borderId="3" xfId="0" applyNumberFormat="1" applyFont="1" applyFill="1" applyBorder="1" applyAlignment="1">
      <alignment horizontal="center" vertical="center" wrapText="1"/>
    </xf>
    <xf numFmtId="0" fontId="45" fillId="2" borderId="1" xfId="22" quotePrefix="1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vertical="center" wrapText="1"/>
    </xf>
    <xf numFmtId="14" fontId="40" fillId="2" borderId="4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vertical="center" wrapText="1"/>
    </xf>
    <xf numFmtId="0" fontId="40" fillId="2" borderId="5" xfId="0" applyFont="1" applyFill="1" applyBorder="1" applyAlignment="1">
      <alignment vertical="center" wrapText="1"/>
    </xf>
    <xf numFmtId="0" fontId="44" fillId="2" borderId="46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4" fillId="2" borderId="4" xfId="0" applyFont="1" applyFill="1" applyBorder="1" applyAlignment="1">
      <alignment vertical="center" wrapText="1"/>
    </xf>
    <xf numFmtId="0" fontId="44" fillId="2" borderId="5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wrapText="1"/>
    </xf>
    <xf numFmtId="14" fontId="40" fillId="2" borderId="5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14" fontId="40" fillId="2" borderId="1" xfId="0" applyNumberFormat="1" applyFont="1" applyFill="1" applyBorder="1"/>
    <xf numFmtId="14" fontId="40" fillId="2" borderId="3" xfId="0" applyNumberFormat="1" applyFont="1" applyFill="1" applyBorder="1" applyAlignment="1">
      <alignment horizontal="center" vertical="center"/>
    </xf>
    <xf numFmtId="14" fontId="40" fillId="2" borderId="4" xfId="0" applyNumberFormat="1" applyFont="1" applyFill="1" applyBorder="1" applyAlignment="1">
      <alignment horizontal="center" vertical="center"/>
    </xf>
    <xf numFmtId="0" fontId="44" fillId="2" borderId="47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vertical="center"/>
    </xf>
    <xf numFmtId="14" fontId="40" fillId="2" borderId="5" xfId="0" applyNumberFormat="1" applyFont="1" applyFill="1" applyBorder="1" applyAlignment="1">
      <alignment horizontal="center" vertical="center"/>
    </xf>
    <xf numFmtId="0" fontId="39" fillId="2" borderId="48" xfId="0" applyFont="1" applyFill="1" applyBorder="1"/>
    <xf numFmtId="0" fontId="40" fillId="2" borderId="5" xfId="0" applyFont="1" applyFill="1" applyBorder="1" applyAlignment="1">
      <alignment vertical="center"/>
    </xf>
    <xf numFmtId="0" fontId="43" fillId="3" borderId="1" xfId="0" applyFont="1" applyFill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46" fillId="7" borderId="49" xfId="0" applyFont="1" applyFill="1" applyBorder="1" applyAlignment="1">
      <alignment horizontal="center" vertical="center" wrapText="1"/>
    </xf>
    <xf numFmtId="0" fontId="46" fillId="7" borderId="50" xfId="0" applyFont="1" applyFill="1" applyBorder="1" applyAlignment="1">
      <alignment horizontal="center" vertical="center" wrapText="1"/>
    </xf>
    <xf numFmtId="0" fontId="43" fillId="3" borderId="51" xfId="0" applyFont="1" applyFill="1" applyBorder="1" applyAlignment="1">
      <alignment horizontal="center" vertical="center"/>
    </xf>
    <xf numFmtId="0" fontId="45" fillId="2" borderId="17" xfId="22" quotePrefix="1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/>
    </xf>
    <xf numFmtId="0" fontId="43" fillId="5" borderId="16" xfId="0" applyFont="1" applyFill="1" applyBorder="1" applyAlignment="1">
      <alignment horizontal="center" vertical="center"/>
    </xf>
    <xf numFmtId="0" fontId="45" fillId="2" borderId="17" xfId="22" quotePrefix="1" applyFont="1" applyFill="1" applyBorder="1" applyAlignment="1">
      <alignment horizontal="center" vertical="center"/>
    </xf>
    <xf numFmtId="0" fontId="45" fillId="2" borderId="17" xfId="22" applyFont="1" applyFill="1" applyBorder="1" applyAlignment="1">
      <alignment horizontal="center" vertical="center"/>
    </xf>
    <xf numFmtId="0" fontId="43" fillId="5" borderId="16" xfId="0" applyFont="1" applyFill="1" applyBorder="1" applyAlignment="1">
      <alignment horizontal="center" vertical="center" wrapText="1"/>
    </xf>
    <xf numFmtId="0" fontId="45" fillId="2" borderId="17" xfId="22" quotePrefix="1" applyFont="1" applyFill="1" applyBorder="1" applyAlignment="1">
      <alignment horizontal="center" vertical="center"/>
    </xf>
    <xf numFmtId="0" fontId="43" fillId="5" borderId="18" xfId="0" applyFont="1" applyFill="1" applyBorder="1" applyAlignment="1">
      <alignment horizontal="center" vertical="center"/>
    </xf>
    <xf numFmtId="0" fontId="43" fillId="5" borderId="19" xfId="0" applyFont="1" applyFill="1" applyBorder="1" applyAlignment="1">
      <alignment horizontal="center" vertical="center" wrapText="1"/>
    </xf>
    <xf numFmtId="0" fontId="44" fillId="2" borderId="52" xfId="0" applyFont="1" applyFill="1" applyBorder="1" applyAlignment="1">
      <alignment vertical="center" wrapText="1"/>
    </xf>
    <xf numFmtId="0" fontId="40" fillId="2" borderId="19" xfId="0" applyFont="1" applyFill="1" applyBorder="1" applyAlignment="1">
      <alignment vertical="center"/>
    </xf>
    <xf numFmtId="14" fontId="40" fillId="2" borderId="19" xfId="0" applyNumberFormat="1" applyFont="1" applyFill="1" applyBorder="1"/>
    <xf numFmtId="14" fontId="40" fillId="2" borderId="43" xfId="0" applyNumberFormat="1" applyFont="1" applyFill="1" applyBorder="1" applyAlignment="1">
      <alignment horizontal="center" vertical="center"/>
    </xf>
    <xf numFmtId="0" fontId="45" fillId="2" borderId="19" xfId="22" quotePrefix="1" applyFont="1" applyFill="1" applyBorder="1" applyAlignment="1">
      <alignment horizontal="center" vertical="center" wrapText="1"/>
    </xf>
    <xf numFmtId="0" fontId="45" fillId="2" borderId="20" xfId="22" applyFont="1" applyFill="1" applyBorder="1" applyAlignment="1">
      <alignment horizontal="center" vertical="center"/>
    </xf>
    <xf numFmtId="0" fontId="40" fillId="2" borderId="16" xfId="0" applyFont="1" applyFill="1" applyBorder="1"/>
    <xf numFmtId="0" fontId="40" fillId="2" borderId="17" xfId="0" applyFont="1" applyFill="1" applyBorder="1" applyAlignment="1">
      <alignment horizontal="center"/>
    </xf>
    <xf numFmtId="0" fontId="40" fillId="2" borderId="18" xfId="0" applyFont="1" applyFill="1" applyBorder="1"/>
    <xf numFmtId="16" fontId="40" fillId="2" borderId="20" xfId="0" applyNumberFormat="1" applyFont="1" applyFill="1" applyBorder="1" applyAlignment="1">
      <alignment horizontal="center"/>
    </xf>
    <xf numFmtId="0" fontId="40" fillId="2" borderId="0" xfId="0" applyFont="1" applyFill="1"/>
    <xf numFmtId="0" fontId="47" fillId="2" borderId="0" xfId="0" applyFont="1" applyFill="1"/>
    <xf numFmtId="0" fontId="46" fillId="7" borderId="28" xfId="0" applyFont="1" applyFill="1" applyBorder="1" applyAlignment="1">
      <alignment horizontal="center"/>
    </xf>
    <xf numFmtId="0" fontId="46" fillId="7" borderId="29" xfId="0" applyFont="1" applyFill="1" applyBorder="1" applyAlignment="1">
      <alignment horizontal="center"/>
    </xf>
    <xf numFmtId="0" fontId="9" fillId="2" borderId="0" xfId="0" applyFont="1" applyFill="1"/>
    <xf numFmtId="0" fontId="17" fillId="2" borderId="0" xfId="0" applyFont="1" applyFill="1"/>
    <xf numFmtId="0" fontId="2" fillId="2" borderId="0" xfId="0" applyFont="1" applyFill="1"/>
    <xf numFmtId="0" fontId="48" fillId="2" borderId="10" xfId="0" applyFont="1" applyFill="1" applyBorder="1" applyAlignment="1">
      <alignment horizontal="left" vertical="center"/>
    </xf>
    <xf numFmtId="0" fontId="48" fillId="2" borderId="11" xfId="0" applyFont="1" applyFill="1" applyBorder="1" applyAlignment="1">
      <alignment horizontal="left" vertical="center"/>
    </xf>
    <xf numFmtId="0" fontId="48" fillId="2" borderId="12" xfId="0" applyFont="1" applyFill="1" applyBorder="1" applyAlignment="1">
      <alignment horizontal="left" vertical="center"/>
    </xf>
    <xf numFmtId="0" fontId="40" fillId="0" borderId="34" xfId="0" applyFont="1" applyBorder="1"/>
    <xf numFmtId="0" fontId="40" fillId="0" borderId="5" xfId="0" applyFont="1" applyBorder="1"/>
    <xf numFmtId="9" fontId="40" fillId="0" borderId="5" xfId="23" applyFont="1" applyBorder="1"/>
    <xf numFmtId="165" fontId="40" fillId="0" borderId="5" xfId="25" applyFont="1" applyBorder="1"/>
    <xf numFmtId="165" fontId="40" fillId="0" borderId="33" xfId="25" applyFont="1" applyBorder="1"/>
    <xf numFmtId="0" fontId="40" fillId="0" borderId="16" xfId="0" applyFont="1" applyBorder="1"/>
    <xf numFmtId="0" fontId="40" fillId="0" borderId="1" xfId="0" applyFont="1" applyBorder="1"/>
    <xf numFmtId="9" fontId="40" fillId="0" borderId="1" xfId="23" applyFont="1" applyBorder="1"/>
    <xf numFmtId="165" fontId="40" fillId="0" borderId="1" xfId="25" applyFont="1" applyBorder="1"/>
    <xf numFmtId="165" fontId="40" fillId="0" borderId="17" xfId="25" applyFont="1" applyBorder="1"/>
    <xf numFmtId="9" fontId="40" fillId="0" borderId="1" xfId="0" applyNumberFormat="1" applyFont="1" applyBorder="1"/>
    <xf numFmtId="0" fontId="40" fillId="0" borderId="18" xfId="0" applyFont="1" applyBorder="1"/>
    <xf numFmtId="0" fontId="40" fillId="0" borderId="19" xfId="0" applyFont="1" applyBorder="1"/>
    <xf numFmtId="9" fontId="40" fillId="0" borderId="19" xfId="0" applyNumberFormat="1" applyFont="1" applyBorder="1"/>
    <xf numFmtId="165" fontId="40" fillId="0" borderId="19" xfId="25" applyFont="1" applyBorder="1"/>
    <xf numFmtId="0" fontId="46" fillId="7" borderId="35" xfId="0" applyFont="1" applyFill="1" applyBorder="1" applyAlignment="1">
      <alignment horizontal="center" vertical="center"/>
    </xf>
    <xf numFmtId="0" fontId="46" fillId="7" borderId="36" xfId="0" applyFont="1" applyFill="1" applyBorder="1" applyAlignment="1">
      <alignment horizontal="center" vertical="center"/>
    </xf>
    <xf numFmtId="0" fontId="46" fillId="7" borderId="36" xfId="0" applyFont="1" applyFill="1" applyBorder="1" applyAlignment="1">
      <alignment horizontal="center" vertical="center" wrapText="1"/>
    </xf>
    <xf numFmtId="0" fontId="46" fillId="7" borderId="37" xfId="0" applyFont="1" applyFill="1" applyBorder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 wrapText="1"/>
    </xf>
    <xf numFmtId="0" fontId="46" fillId="7" borderId="11" xfId="0" applyFont="1" applyFill="1" applyBorder="1" applyAlignment="1">
      <alignment horizontal="center" vertical="center" wrapText="1"/>
    </xf>
    <xf numFmtId="0" fontId="46" fillId="7" borderId="12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39" fillId="0" borderId="1" xfId="10" applyFont="1" applyBorder="1"/>
    <xf numFmtId="173" fontId="40" fillId="0" borderId="17" xfId="0" applyNumberFormat="1" applyFont="1" applyBorder="1" applyAlignment="1">
      <alignment horizontal="center" vertical="center"/>
    </xf>
    <xf numFmtId="173" fontId="40" fillId="0" borderId="9" xfId="0" applyNumberFormat="1" applyFont="1" applyBorder="1" applyAlignment="1">
      <alignment horizontal="center" vertical="center"/>
    </xf>
    <xf numFmtId="0" fontId="39" fillId="0" borderId="1" xfId="10" applyFont="1" applyBorder="1" applyAlignment="1">
      <alignment wrapText="1"/>
    </xf>
    <xf numFmtId="0" fontId="43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horizontal="center" vertical="center"/>
    </xf>
    <xf numFmtId="0" fontId="49" fillId="0" borderId="19" xfId="10" applyFont="1" applyBorder="1" applyAlignment="1">
      <alignment wrapText="1"/>
    </xf>
    <xf numFmtId="173" fontId="40" fillId="0" borderId="20" xfId="0" applyNumberFormat="1" applyFont="1" applyBorder="1" applyAlignment="1">
      <alignment horizontal="center" vertical="center"/>
    </xf>
    <xf numFmtId="0" fontId="18" fillId="7" borderId="13" xfId="11" applyFont="1" applyFill="1" applyBorder="1" applyAlignment="1">
      <alignment horizontal="center" vertical="center" wrapText="1"/>
    </xf>
    <xf numFmtId="0" fontId="18" fillId="7" borderId="14" xfId="11" applyFont="1" applyFill="1" applyBorder="1" applyAlignment="1">
      <alignment horizontal="center" vertical="center" wrapText="1"/>
    </xf>
    <xf numFmtId="0" fontId="18" fillId="7" borderId="30" xfId="11" applyFont="1" applyFill="1" applyBorder="1" applyAlignment="1">
      <alignment horizontal="center" vertical="center" wrapText="1"/>
    </xf>
    <xf numFmtId="0" fontId="18" fillId="7" borderId="31" xfId="11" applyFont="1" applyFill="1" applyBorder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/>
    </xf>
    <xf numFmtId="0" fontId="46" fillId="7" borderId="11" xfId="0" applyFont="1" applyFill="1" applyBorder="1" applyAlignment="1">
      <alignment horizontal="center" vertical="center"/>
    </xf>
    <xf numFmtId="0" fontId="46" fillId="7" borderId="12" xfId="0" applyFont="1" applyFill="1" applyBorder="1" applyAlignment="1">
      <alignment horizontal="center" vertical="center"/>
    </xf>
    <xf numFmtId="0" fontId="40" fillId="0" borderId="6" xfId="0" applyFont="1" applyBorder="1"/>
    <xf numFmtId="0" fontId="40" fillId="0" borderId="0" xfId="0" applyFont="1" applyBorder="1"/>
    <xf numFmtId="0" fontId="43" fillId="0" borderId="5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50" fillId="0" borderId="0" xfId="0" applyFont="1"/>
    <xf numFmtId="173" fontId="19" fillId="0" borderId="1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73" fontId="19" fillId="0" borderId="9" xfId="0" applyNumberFormat="1" applyFont="1" applyBorder="1" applyAlignment="1">
      <alignment horizontal="center"/>
    </xf>
    <xf numFmtId="173" fontId="19" fillId="0" borderId="32" xfId="0" applyNumberFormat="1" applyFont="1" applyBorder="1" applyAlignment="1">
      <alignment horizontal="center"/>
    </xf>
    <xf numFmtId="0" fontId="50" fillId="0" borderId="18" xfId="0" applyFont="1" applyBorder="1"/>
    <xf numFmtId="10" fontId="50" fillId="0" borderId="19" xfId="0" applyNumberFormat="1" applyFont="1" applyBorder="1"/>
    <xf numFmtId="173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40" fillId="0" borderId="19" xfId="0" applyFont="1" applyBorder="1" applyAlignment="1">
      <alignment horizontal="center" vertical="center"/>
    </xf>
    <xf numFmtId="3" fontId="39" fillId="0" borderId="19" xfId="0" applyNumberFormat="1" applyFont="1" applyBorder="1" applyAlignment="1">
      <alignment horizontal="center" vertical="center"/>
    </xf>
    <xf numFmtId="10" fontId="40" fillId="0" borderId="19" xfId="0" applyNumberFormat="1" applyFont="1" applyBorder="1"/>
    <xf numFmtId="3" fontId="39" fillId="0" borderId="20" xfId="0" applyNumberFormat="1" applyFont="1" applyBorder="1" applyAlignment="1">
      <alignment horizontal="center" vertical="center"/>
    </xf>
    <xf numFmtId="0" fontId="16" fillId="2" borderId="0" xfId="0" applyFont="1" applyFill="1"/>
    <xf numFmtId="0" fontId="41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41" fillId="7" borderId="3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9" fontId="9" fillId="2" borderId="1" xfId="23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2" borderId="17" xfId="0" applyNumberFormat="1" applyFont="1" applyFill="1" applyBorder="1" applyAlignment="1">
      <alignment horizontal="right" vertical="center"/>
    </xf>
    <xf numFmtId="164" fontId="29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64" fontId="52" fillId="2" borderId="17" xfId="0" applyNumberFormat="1" applyFont="1" applyFill="1" applyBorder="1" applyAlignment="1">
      <alignment horizontal="right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0" fontId="41" fillId="7" borderId="17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172" fontId="9" fillId="2" borderId="17" xfId="0" applyNumberFormat="1" applyFont="1" applyFill="1" applyBorder="1" applyAlignment="1">
      <alignment horizontal="right" vertical="center"/>
    </xf>
    <xf numFmtId="0" fontId="42" fillId="2" borderId="8" xfId="0" applyFont="1" applyFill="1" applyBorder="1" applyAlignment="1">
      <alignment horizontal="left" vertical="center" wrapText="1"/>
    </xf>
    <xf numFmtId="0" fontId="42" fillId="2" borderId="8" xfId="0" applyFont="1" applyFill="1" applyBorder="1" applyAlignment="1">
      <alignment horizontal="center" vertical="center" wrapText="1"/>
    </xf>
    <xf numFmtId="164" fontId="11" fillId="2" borderId="17" xfId="0" applyNumberFormat="1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right" vertical="center"/>
    </xf>
    <xf numFmtId="0" fontId="41" fillId="7" borderId="40" xfId="0" applyFont="1" applyFill="1" applyBorder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/>
    </xf>
    <xf numFmtId="164" fontId="41" fillId="7" borderId="17" xfId="0" applyNumberFormat="1" applyFont="1" applyFill="1" applyBorder="1" applyAlignment="1">
      <alignment horizontal="right" vertical="center"/>
    </xf>
    <xf numFmtId="0" fontId="41" fillId="7" borderId="16" xfId="0" applyFont="1" applyFill="1" applyBorder="1" applyAlignment="1">
      <alignment horizontal="right" vertical="center"/>
    </xf>
    <xf numFmtId="0" fontId="41" fillId="7" borderId="1" xfId="0" applyFont="1" applyFill="1" applyBorder="1" applyAlignment="1">
      <alignment horizontal="right" vertical="center"/>
    </xf>
    <xf numFmtId="0" fontId="41" fillId="7" borderId="18" xfId="0" applyFont="1" applyFill="1" applyBorder="1" applyAlignment="1">
      <alignment horizontal="right" vertical="center"/>
    </xf>
    <xf numFmtId="0" fontId="41" fillId="7" borderId="19" xfId="0" applyFont="1" applyFill="1" applyBorder="1" applyAlignment="1">
      <alignment horizontal="right" vertical="center"/>
    </xf>
    <xf numFmtId="164" fontId="41" fillId="7" borderId="20" xfId="0" applyNumberFormat="1" applyFont="1" applyFill="1" applyBorder="1" applyAlignment="1">
      <alignment horizontal="right" vertical="center"/>
    </xf>
    <xf numFmtId="0" fontId="42" fillId="2" borderId="7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right" vertical="center"/>
    </xf>
    <xf numFmtId="0" fontId="11" fillId="5" borderId="53" xfId="0" applyFont="1" applyFill="1" applyBorder="1" applyAlignment="1">
      <alignment horizontal="center" vertical="center" wrapText="1"/>
    </xf>
    <xf numFmtId="0" fontId="11" fillId="5" borderId="54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41" fillId="7" borderId="56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right" vertical="center"/>
    </xf>
    <xf numFmtId="0" fontId="11" fillId="3" borderId="5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top"/>
    </xf>
    <xf numFmtId="0" fontId="43" fillId="2" borderId="14" xfId="0" applyFont="1" applyFill="1" applyBorder="1" applyAlignment="1">
      <alignment horizontal="center" vertical="top"/>
    </xf>
    <xf numFmtId="0" fontId="43" fillId="2" borderId="15" xfId="0" applyFont="1" applyFill="1" applyBorder="1" applyAlignment="1">
      <alignment horizontal="center" vertical="top"/>
    </xf>
    <xf numFmtId="0" fontId="43" fillId="2" borderId="16" xfId="0" applyFont="1" applyFill="1" applyBorder="1" applyAlignment="1">
      <alignment horizontal="center" vertical="top"/>
    </xf>
    <xf numFmtId="0" fontId="43" fillId="2" borderId="1" xfId="0" applyFont="1" applyFill="1" applyBorder="1" applyAlignment="1">
      <alignment horizontal="center" vertical="top"/>
    </xf>
    <xf numFmtId="0" fontId="43" fillId="2" borderId="17" xfId="0" applyFont="1" applyFill="1" applyBorder="1" applyAlignment="1">
      <alignment horizontal="center" vertical="top"/>
    </xf>
    <xf numFmtId="0" fontId="43" fillId="2" borderId="18" xfId="0" applyFont="1" applyFill="1" applyBorder="1" applyAlignment="1">
      <alignment horizontal="center" vertical="top"/>
    </xf>
    <xf numFmtId="0" fontId="43" fillId="2" borderId="19" xfId="0" applyFont="1" applyFill="1" applyBorder="1" applyAlignment="1">
      <alignment horizontal="center" vertical="top"/>
    </xf>
    <xf numFmtId="0" fontId="43" fillId="2" borderId="20" xfId="0" applyFont="1" applyFill="1" applyBorder="1" applyAlignment="1">
      <alignment horizontal="center" vertical="top"/>
    </xf>
    <xf numFmtId="0" fontId="40" fillId="8" borderId="0" xfId="0" applyFont="1" applyFill="1"/>
    <xf numFmtId="0" fontId="45" fillId="8" borderId="0" xfId="22" applyFont="1" applyFill="1" applyBorder="1" applyAlignment="1" applyProtection="1">
      <alignment vertical="center"/>
      <protection locked="0"/>
    </xf>
    <xf numFmtId="0" fontId="39" fillId="8" borderId="0" xfId="1" applyFont="1" applyFill="1" applyAlignment="1" applyProtection="1">
      <alignment vertical="center"/>
      <protection locked="0"/>
    </xf>
    <xf numFmtId="0" fontId="43" fillId="8" borderId="10" xfId="0" applyFont="1" applyFill="1" applyBorder="1" applyAlignment="1">
      <alignment horizontal="left" vertical="center"/>
    </xf>
    <xf numFmtId="0" fontId="43" fillId="8" borderId="11" xfId="0" applyFont="1" applyFill="1" applyBorder="1" applyAlignment="1">
      <alignment horizontal="left" vertical="center"/>
    </xf>
    <xf numFmtId="0" fontId="43" fillId="8" borderId="12" xfId="0" applyFont="1" applyFill="1" applyBorder="1" applyAlignment="1">
      <alignment horizontal="left" vertical="center"/>
    </xf>
    <xf numFmtId="0" fontId="49" fillId="8" borderId="0" xfId="11" applyFont="1" applyFill="1" applyBorder="1" applyAlignment="1">
      <alignment horizontal="center" vertical="center"/>
    </xf>
    <xf numFmtId="0" fontId="39" fillId="8" borderId="0" xfId="1" applyFont="1" applyFill="1"/>
    <xf numFmtId="0" fontId="49" fillId="8" borderId="38" xfId="11" applyFont="1" applyFill="1" applyBorder="1" applyAlignment="1">
      <alignment vertical="center"/>
    </xf>
    <xf numFmtId="0" fontId="49" fillId="8" borderId="2" xfId="11" applyFont="1" applyFill="1" applyBorder="1" applyAlignment="1">
      <alignment vertical="center"/>
    </xf>
    <xf numFmtId="0" fontId="49" fillId="8" borderId="39" xfId="11" applyFont="1" applyFill="1" applyBorder="1" applyAlignment="1">
      <alignment vertical="center"/>
    </xf>
    <xf numFmtId="0" fontId="49" fillId="8" borderId="16" xfId="11" applyFont="1" applyFill="1" applyBorder="1" applyAlignment="1">
      <alignment horizontal="left"/>
    </xf>
    <xf numFmtId="0" fontId="53" fillId="8" borderId="1" xfId="11" applyFont="1" applyFill="1" applyBorder="1" applyAlignment="1">
      <alignment horizontal="center"/>
    </xf>
    <xf numFmtId="0" fontId="39" fillId="8" borderId="1" xfId="11" applyFont="1" applyFill="1" applyBorder="1" applyAlignment="1">
      <alignment horizontal="center"/>
    </xf>
    <xf numFmtId="0" fontId="39" fillId="8" borderId="17" xfId="11" applyFont="1" applyFill="1" applyBorder="1" applyAlignment="1">
      <alignment horizontal="right"/>
    </xf>
    <xf numFmtId="0" fontId="40" fillId="8" borderId="0" xfId="0" applyFont="1" applyFill="1" applyBorder="1"/>
    <xf numFmtId="0" fontId="49" fillId="8" borderId="16" xfId="11" applyFont="1" applyFill="1" applyBorder="1" applyAlignment="1">
      <alignment horizontal="left" vertical="center"/>
    </xf>
    <xf numFmtId="0" fontId="39" fillId="8" borderId="1" xfId="11" applyFont="1" applyFill="1" applyBorder="1" applyAlignment="1">
      <alignment horizontal="left" vertical="center"/>
    </xf>
    <xf numFmtId="0" fontId="39" fillId="8" borderId="1" xfId="11" applyFont="1" applyFill="1" applyBorder="1" applyAlignment="1">
      <alignment horizontal="center" vertical="center"/>
    </xf>
    <xf numFmtId="176" fontId="39" fillId="8" borderId="1" xfId="26" applyNumberFormat="1" applyFont="1" applyFill="1" applyBorder="1" applyAlignment="1">
      <alignment horizontal="center" vertical="center"/>
    </xf>
    <xf numFmtId="176" fontId="39" fillId="8" borderId="17" xfId="26" applyNumberFormat="1" applyFont="1" applyFill="1" applyBorder="1" applyAlignment="1">
      <alignment horizontal="right" vertical="center"/>
    </xf>
    <xf numFmtId="3" fontId="39" fillId="8" borderId="17" xfId="26" applyNumberFormat="1" applyFont="1" applyFill="1" applyBorder="1" applyAlignment="1">
      <alignment horizontal="right" vertical="center"/>
    </xf>
    <xf numFmtId="0" fontId="39" fillId="8" borderId="16" xfId="11" applyFont="1" applyFill="1" applyBorder="1" applyAlignment="1">
      <alignment horizontal="left" vertical="center"/>
    </xf>
    <xf numFmtId="3" fontId="39" fillId="8" borderId="1" xfId="24" applyNumberFormat="1" applyFont="1" applyFill="1" applyBorder="1" applyAlignment="1">
      <alignment horizontal="right" vertical="center"/>
    </xf>
    <xf numFmtId="3" fontId="39" fillId="8" borderId="1" xfId="26" applyNumberFormat="1" applyFont="1" applyFill="1" applyBorder="1" applyAlignment="1">
      <alignment horizontal="right" vertical="center"/>
    </xf>
    <xf numFmtId="1" fontId="39" fillId="8" borderId="1" xfId="11" applyNumberFormat="1" applyFont="1" applyFill="1" applyBorder="1" applyAlignment="1">
      <alignment horizontal="center" vertical="center"/>
    </xf>
    <xf numFmtId="3" fontId="39" fillId="8" borderId="17" xfId="6" applyNumberFormat="1" applyFont="1" applyFill="1" applyBorder="1" applyAlignment="1">
      <alignment horizontal="right" vertical="center"/>
    </xf>
    <xf numFmtId="3" fontId="49" fillId="8" borderId="0" xfId="26" applyNumberFormat="1" applyFont="1" applyFill="1" applyBorder="1" applyAlignment="1">
      <alignment horizontal="right" vertical="center"/>
    </xf>
    <xf numFmtId="9" fontId="39" fillId="8" borderId="1" xfId="11" applyNumberFormat="1" applyFont="1" applyFill="1" applyBorder="1" applyAlignment="1">
      <alignment horizontal="left" vertical="center"/>
    </xf>
    <xf numFmtId="2" fontId="39" fillId="8" borderId="1" xfId="11" applyNumberFormat="1" applyFont="1" applyFill="1" applyBorder="1" applyAlignment="1">
      <alignment horizontal="center" vertical="center"/>
    </xf>
    <xf numFmtId="0" fontId="39" fillId="8" borderId="16" xfId="11" applyFont="1" applyFill="1" applyBorder="1" applyAlignment="1">
      <alignment horizontal="left" vertical="center" wrapText="1"/>
    </xf>
    <xf numFmtId="9" fontId="39" fillId="8" borderId="1" xfId="11" applyNumberFormat="1" applyFont="1" applyFill="1" applyBorder="1" applyAlignment="1">
      <alignment horizontal="center" vertical="center"/>
    </xf>
    <xf numFmtId="9" fontId="39" fillId="8" borderId="1" xfId="26" applyNumberFormat="1" applyFont="1" applyFill="1" applyBorder="1" applyAlignment="1">
      <alignment horizontal="right" vertical="center"/>
    </xf>
    <xf numFmtId="0" fontId="39" fillId="8" borderId="1" xfId="11" applyFont="1" applyFill="1" applyBorder="1" applyAlignment="1">
      <alignment horizontal="right" vertical="center"/>
    </xf>
    <xf numFmtId="3" fontId="49" fillId="8" borderId="17" xfId="11" applyNumberFormat="1" applyFont="1" applyFill="1" applyBorder="1" applyAlignment="1">
      <alignment horizontal="right" vertical="center"/>
    </xf>
    <xf numFmtId="0" fontId="49" fillId="8" borderId="18" xfId="11" applyFont="1" applyFill="1" applyBorder="1" applyAlignment="1">
      <alignment vertical="center"/>
    </xf>
    <xf numFmtId="0" fontId="39" fillId="8" borderId="19" xfId="11" applyFont="1" applyFill="1" applyBorder="1" applyAlignment="1">
      <alignment horizontal="center" vertical="center"/>
    </xf>
    <xf numFmtId="3" fontId="39" fillId="8" borderId="19" xfId="26" applyNumberFormat="1" applyFont="1" applyFill="1" applyBorder="1" applyAlignment="1">
      <alignment horizontal="right" vertical="center"/>
    </xf>
    <xf numFmtId="3" fontId="49" fillId="8" borderId="20" xfId="26" applyNumberFormat="1" applyFont="1" applyFill="1" applyBorder="1" applyAlignment="1">
      <alignment horizontal="right" vertical="center"/>
    </xf>
    <xf numFmtId="0" fontId="39" fillId="8" borderId="0" xfId="1" applyFont="1" applyFill="1" applyAlignment="1" applyProtection="1">
      <alignment vertical="center" wrapText="1"/>
      <protection locked="0"/>
    </xf>
    <xf numFmtId="0" fontId="39" fillId="8" borderId="0" xfId="1" applyFont="1" applyFill="1" applyAlignment="1" applyProtection="1">
      <alignment horizontal="center" vertical="center" wrapText="1"/>
      <protection locked="0"/>
    </xf>
    <xf numFmtId="3" fontId="39" fillId="8" borderId="0" xfId="1" applyNumberFormat="1" applyFont="1" applyFill="1" applyAlignment="1" applyProtection="1">
      <alignment vertical="center" wrapText="1"/>
      <protection locked="0"/>
    </xf>
    <xf numFmtId="2" fontId="49" fillId="8" borderId="1" xfId="0" applyNumberFormat="1" applyFont="1" applyFill="1" applyBorder="1" applyAlignment="1">
      <alignment horizontal="center" vertical="center" wrapText="1"/>
    </xf>
    <xf numFmtId="2" fontId="49" fillId="8" borderId="17" xfId="0" applyNumberFormat="1" applyFont="1" applyFill="1" applyBorder="1" applyAlignment="1">
      <alignment horizontal="center" vertical="center" wrapText="1"/>
    </xf>
    <xf numFmtId="0" fontId="39" fillId="8" borderId="1" xfId="0" applyFont="1" applyFill="1" applyBorder="1"/>
    <xf numFmtId="0" fontId="39" fillId="8" borderId="17" xfId="0" applyFont="1" applyFill="1" applyBorder="1"/>
    <xf numFmtId="0" fontId="39" fillId="8" borderId="16" xfId="0" applyFont="1" applyFill="1" applyBorder="1" applyAlignment="1">
      <alignment horizontal="left"/>
    </xf>
    <xf numFmtId="3" fontId="39" fillId="8" borderId="1" xfId="0" applyNumberFormat="1" applyFont="1" applyFill="1" applyBorder="1" applyAlignment="1">
      <alignment horizontal="center"/>
    </xf>
    <xf numFmtId="174" fontId="39" fillId="8" borderId="33" xfId="0" applyNumberFormat="1" applyFont="1" applyFill="1" applyBorder="1"/>
    <xf numFmtId="0" fontId="49" fillId="8" borderId="16" xfId="0" applyFont="1" applyFill="1" applyBorder="1" applyAlignment="1">
      <alignment horizontal="left"/>
    </xf>
    <xf numFmtId="3" fontId="39" fillId="8" borderId="1" xfId="0" applyNumberFormat="1" applyFont="1" applyFill="1" applyBorder="1"/>
    <xf numFmtId="0" fontId="39" fillId="8" borderId="16" xfId="0" applyFont="1" applyFill="1" applyBorder="1" applyAlignment="1">
      <alignment horizontal="left" vertical="center"/>
    </xf>
    <xf numFmtId="9" fontId="39" fillId="8" borderId="1" xfId="0" applyNumberFormat="1" applyFont="1" applyFill="1" applyBorder="1" applyAlignment="1">
      <alignment horizontal="center"/>
    </xf>
    <xf numFmtId="0" fontId="49" fillId="8" borderId="1" xfId="0" applyFont="1" applyFill="1" applyBorder="1" applyAlignment="1">
      <alignment horizontal="left"/>
    </xf>
    <xf numFmtId="0" fontId="49" fillId="8" borderId="17" xfId="0" applyFont="1" applyFill="1" applyBorder="1" applyAlignment="1">
      <alignment horizontal="left"/>
    </xf>
    <xf numFmtId="0" fontId="49" fillId="8" borderId="1" xfId="0" applyFont="1" applyFill="1" applyBorder="1" applyAlignment="1">
      <alignment horizontal="center" vertical="center"/>
    </xf>
    <xf numFmtId="0" fontId="39" fillId="8" borderId="16" xfId="0" applyFont="1" applyFill="1" applyBorder="1"/>
    <xf numFmtId="0" fontId="39" fillId="8" borderId="0" xfId="0" applyFont="1" applyFill="1"/>
    <xf numFmtId="0" fontId="40" fillId="8" borderId="0" xfId="0" applyFont="1" applyFill="1" applyAlignment="1">
      <alignment horizontal="center" vertical="center"/>
    </xf>
    <xf numFmtId="0" fontId="40" fillId="8" borderId="24" xfId="0" applyFont="1" applyFill="1" applyBorder="1"/>
    <xf numFmtId="0" fontId="39" fillId="8" borderId="18" xfId="0" applyFont="1" applyFill="1" applyBorder="1" applyAlignment="1">
      <alignment horizontal="left"/>
    </xf>
    <xf numFmtId="0" fontId="40" fillId="8" borderId="26" xfId="0" applyFont="1" applyFill="1" applyBorder="1"/>
    <xf numFmtId="0" fontId="49" fillId="8" borderId="26" xfId="0" applyFont="1" applyFill="1" applyBorder="1" applyAlignment="1">
      <alignment horizontal="center"/>
    </xf>
    <xf numFmtId="0" fontId="40" fillId="8" borderId="27" xfId="0" applyFont="1" applyFill="1" applyBorder="1"/>
    <xf numFmtId="0" fontId="39" fillId="8" borderId="25" xfId="0" applyFont="1" applyFill="1" applyBorder="1" applyAlignment="1">
      <alignment horizontal="left"/>
    </xf>
    <xf numFmtId="0" fontId="44" fillId="8" borderId="16" xfId="0" applyFont="1" applyFill="1" applyBorder="1" applyAlignment="1">
      <alignment horizontal="left" vertical="center" wrapText="1"/>
    </xf>
    <xf numFmtId="0" fontId="40" fillId="8" borderId="1" xfId="0" applyFont="1" applyFill="1" applyBorder="1" applyAlignment="1">
      <alignment horizontal="center" vertical="center"/>
    </xf>
    <xf numFmtId="9" fontId="40" fillId="8" borderId="1" xfId="23" applyFont="1" applyFill="1" applyBorder="1" applyAlignment="1">
      <alignment horizontal="center" vertical="center"/>
    </xf>
    <xf numFmtId="164" fontId="40" fillId="8" borderId="1" xfId="0" applyNumberFormat="1" applyFont="1" applyFill="1" applyBorder="1" applyAlignment="1">
      <alignment horizontal="right" vertical="center"/>
    </xf>
    <xf numFmtId="164" fontId="40" fillId="8" borderId="17" xfId="0" applyNumberFormat="1" applyFont="1" applyFill="1" applyBorder="1" applyAlignment="1">
      <alignment horizontal="right" vertical="center"/>
    </xf>
    <xf numFmtId="0" fontId="39" fillId="8" borderId="16" xfId="0" applyFont="1" applyFill="1" applyBorder="1" applyAlignment="1">
      <alignment horizontal="left" vertical="center" wrapText="1"/>
    </xf>
    <xf numFmtId="0" fontId="44" fillId="8" borderId="16" xfId="0" applyFont="1" applyFill="1" applyBorder="1" applyAlignment="1">
      <alignment horizontal="left" vertical="center"/>
    </xf>
    <xf numFmtId="0" fontId="43" fillId="8" borderId="16" xfId="0" applyFont="1" applyFill="1" applyBorder="1" applyAlignment="1">
      <alignment horizontal="right" vertical="center"/>
    </xf>
    <xf numFmtId="0" fontId="43" fillId="8" borderId="1" xfId="0" applyFont="1" applyFill="1" applyBorder="1" applyAlignment="1">
      <alignment horizontal="right" vertical="center"/>
    </xf>
    <xf numFmtId="164" fontId="54" fillId="8" borderId="17" xfId="0" applyNumberFormat="1" applyFont="1" applyFill="1" applyBorder="1" applyAlignment="1">
      <alignment horizontal="right" vertical="center"/>
    </xf>
    <xf numFmtId="0" fontId="44" fillId="8" borderId="40" xfId="0" applyFont="1" applyFill="1" applyBorder="1" applyAlignment="1">
      <alignment horizontal="left" vertical="center" wrapText="1"/>
    </xf>
    <xf numFmtId="0" fontId="44" fillId="8" borderId="8" xfId="0" applyFont="1" applyFill="1" applyBorder="1" applyAlignment="1">
      <alignment horizontal="left" vertical="center" wrapText="1"/>
    </xf>
    <xf numFmtId="0" fontId="44" fillId="8" borderId="1" xfId="0" applyFont="1" applyFill="1" applyBorder="1" applyAlignment="1">
      <alignment horizontal="center" vertical="center"/>
    </xf>
    <xf numFmtId="0" fontId="44" fillId="8" borderId="9" xfId="0" applyFont="1" applyFill="1" applyBorder="1" applyAlignment="1">
      <alignment horizontal="center" vertical="center"/>
    </xf>
    <xf numFmtId="164" fontId="39" fillId="8" borderId="1" xfId="0" applyNumberFormat="1" applyFont="1" applyFill="1" applyBorder="1" applyAlignment="1">
      <alignment horizontal="right" vertical="center"/>
    </xf>
    <xf numFmtId="172" fontId="40" fillId="8" borderId="17" xfId="0" applyNumberFormat="1" applyFont="1" applyFill="1" applyBorder="1" applyAlignment="1">
      <alignment horizontal="right" vertical="center"/>
    </xf>
    <xf numFmtId="0" fontId="43" fillId="8" borderId="18" xfId="0" applyFont="1" applyFill="1" applyBorder="1" applyAlignment="1">
      <alignment horizontal="right" vertical="center"/>
    </xf>
    <xf numFmtId="0" fontId="43" fillId="8" borderId="19" xfId="0" applyFont="1" applyFill="1" applyBorder="1" applyAlignment="1">
      <alignment horizontal="right" vertical="center"/>
    </xf>
    <xf numFmtId="164" fontId="43" fillId="8" borderId="20" xfId="0" applyNumberFormat="1" applyFont="1" applyFill="1" applyBorder="1" applyAlignment="1">
      <alignment horizontal="right" vertical="center"/>
    </xf>
    <xf numFmtId="0" fontId="46" fillId="7" borderId="16" xfId="11" applyFont="1" applyFill="1" applyBorder="1" applyAlignment="1">
      <alignment horizontal="left" vertical="center"/>
    </xf>
    <xf numFmtId="0" fontId="46" fillId="7" borderId="1" xfId="11" applyFont="1" applyFill="1" applyBorder="1" applyAlignment="1">
      <alignment horizontal="left" vertical="center"/>
    </xf>
    <xf numFmtId="0" fontId="46" fillId="7" borderId="1" xfId="11" applyFont="1" applyFill="1" applyBorder="1" applyAlignment="1">
      <alignment horizontal="center" vertical="center"/>
    </xf>
    <xf numFmtId="176" fontId="46" fillId="7" borderId="1" xfId="26" applyNumberFormat="1" applyFont="1" applyFill="1" applyBorder="1" applyAlignment="1">
      <alignment horizontal="center" vertical="center"/>
    </xf>
    <xf numFmtId="176" fontId="46" fillId="7" borderId="17" xfId="26" applyNumberFormat="1" applyFont="1" applyFill="1" applyBorder="1" applyAlignment="1">
      <alignment horizontal="center" vertical="center"/>
    </xf>
    <xf numFmtId="0" fontId="46" fillId="7" borderId="34" xfId="0" applyFont="1" applyFill="1" applyBorder="1" applyAlignment="1">
      <alignment horizontal="center"/>
    </xf>
    <xf numFmtId="2" fontId="46" fillId="7" borderId="5" xfId="0" applyNumberFormat="1" applyFont="1" applyFill="1" applyBorder="1" applyAlignment="1">
      <alignment horizontal="center" vertical="center" wrapText="1"/>
    </xf>
    <xf numFmtId="2" fontId="46" fillId="7" borderId="33" xfId="0" applyNumberFormat="1" applyFont="1" applyFill="1" applyBorder="1" applyAlignment="1">
      <alignment horizontal="center" vertical="center" wrapText="1"/>
    </xf>
    <xf numFmtId="0" fontId="46" fillId="7" borderId="34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 wrapText="1"/>
    </xf>
    <xf numFmtId="0" fontId="46" fillId="7" borderId="33" xfId="0" applyFont="1" applyFill="1" applyBorder="1" applyAlignment="1">
      <alignment horizontal="center" vertical="center" wrapText="1"/>
    </xf>
    <xf numFmtId="0" fontId="49" fillId="3" borderId="16" xfId="11" applyFont="1" applyFill="1" applyBorder="1" applyAlignment="1">
      <alignment horizontal="left" vertical="center"/>
    </xf>
    <xf numFmtId="0" fontId="49" fillId="3" borderId="16" xfId="0" applyFont="1" applyFill="1" applyBorder="1"/>
    <xf numFmtId="0" fontId="39" fillId="3" borderId="16" xfId="0" applyFont="1" applyFill="1" applyBorder="1" applyAlignment="1">
      <alignment horizontal="left"/>
    </xf>
    <xf numFmtId="0" fontId="43" fillId="3" borderId="40" xfId="0" applyFont="1" applyFill="1" applyBorder="1" applyAlignment="1">
      <alignment vertical="center"/>
    </xf>
    <xf numFmtId="0" fontId="43" fillId="3" borderId="7" xfId="0" applyFont="1" applyFill="1" applyBorder="1" applyAlignment="1">
      <alignment vertical="center"/>
    </xf>
    <xf numFmtId="0" fontId="43" fillId="3" borderId="32" xfId="0" applyFont="1" applyFill="1" applyBorder="1" applyAlignment="1">
      <alignment vertical="center"/>
    </xf>
    <xf numFmtId="0" fontId="49" fillId="5" borderId="16" xfId="0" applyFont="1" applyFill="1" applyBorder="1" applyAlignment="1">
      <alignment horizontal="left"/>
    </xf>
    <xf numFmtId="3" fontId="49" fillId="5" borderId="1" xfId="0" applyNumberFormat="1" applyFont="1" applyFill="1" applyBorder="1" applyAlignment="1">
      <alignment horizontal="center"/>
    </xf>
    <xf numFmtId="0" fontId="39" fillId="5" borderId="1" xfId="0" applyFont="1" applyFill="1" applyBorder="1"/>
    <xf numFmtId="3" fontId="39" fillId="5" borderId="1" xfId="0" applyNumberFormat="1" applyFont="1" applyFill="1" applyBorder="1" applyAlignment="1">
      <alignment horizontal="center"/>
    </xf>
    <xf numFmtId="174" fontId="49" fillId="5" borderId="33" xfId="0" applyNumberFormat="1" applyFont="1" applyFill="1" applyBorder="1"/>
    <xf numFmtId="3" fontId="39" fillId="5" borderId="1" xfId="0" applyNumberFormat="1" applyFont="1" applyFill="1" applyBorder="1"/>
    <xf numFmtId="174" fontId="39" fillId="5" borderId="33" xfId="0" applyNumberFormat="1" applyFont="1" applyFill="1" applyBorder="1"/>
    <xf numFmtId="0" fontId="49" fillId="5" borderId="16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left"/>
    </xf>
    <xf numFmtId="3" fontId="49" fillId="5" borderId="1" xfId="0" applyNumberFormat="1" applyFont="1" applyFill="1" applyBorder="1" applyAlignment="1">
      <alignment horizontal="center" vertical="center"/>
    </xf>
    <xf numFmtId="0" fontId="49" fillId="5" borderId="17" xfId="0" applyFont="1" applyFill="1" applyBorder="1" applyAlignment="1">
      <alignment horizontal="left"/>
    </xf>
    <xf numFmtId="0" fontId="49" fillId="5" borderId="16" xfId="11" applyFont="1" applyFill="1" applyBorder="1" applyAlignment="1">
      <alignment horizontal="left" vertical="center"/>
    </xf>
    <xf numFmtId="0" fontId="39" fillId="5" borderId="1" xfId="11" applyFont="1" applyFill="1" applyBorder="1" applyAlignment="1">
      <alignment horizontal="left" vertical="center"/>
    </xf>
    <xf numFmtId="1" fontId="49" fillId="5" borderId="1" xfId="11" applyNumberFormat="1" applyFont="1" applyFill="1" applyBorder="1" applyAlignment="1">
      <alignment horizontal="center" vertical="center"/>
    </xf>
    <xf numFmtId="3" fontId="39" fillId="5" borderId="1" xfId="26" applyNumberFormat="1" applyFont="1" applyFill="1" applyBorder="1" applyAlignment="1">
      <alignment horizontal="right" vertical="center"/>
    </xf>
    <xf numFmtId="3" fontId="49" fillId="5" borderId="17" xfId="26" applyNumberFormat="1" applyFont="1" applyFill="1" applyBorder="1" applyAlignment="1">
      <alignment horizontal="right" vertical="center"/>
    </xf>
    <xf numFmtId="0" fontId="39" fillId="5" borderId="1" xfId="11" applyFont="1" applyFill="1" applyBorder="1" applyAlignment="1">
      <alignment horizontal="center" vertical="center"/>
    </xf>
    <xf numFmtId="3" fontId="39" fillId="5" borderId="17" xfId="26" applyNumberFormat="1" applyFont="1" applyFill="1" applyBorder="1" applyAlignment="1">
      <alignment horizontal="right" vertical="center"/>
    </xf>
    <xf numFmtId="175" fontId="39" fillId="5" borderId="1" xfId="26" applyFont="1" applyFill="1" applyBorder="1" applyAlignment="1">
      <alignment horizontal="right" vertical="center"/>
    </xf>
    <xf numFmtId="9" fontId="39" fillId="5" borderId="1" xfId="27" applyFont="1" applyFill="1" applyBorder="1" applyAlignment="1">
      <alignment horizontal="left" vertical="center"/>
    </xf>
    <xf numFmtId="0" fontId="43" fillId="5" borderId="40" xfId="0" applyFont="1" applyFill="1" applyBorder="1" applyAlignment="1">
      <alignment horizontal="left" vertical="center"/>
    </xf>
    <xf numFmtId="0" fontId="43" fillId="5" borderId="7" xfId="0" applyFont="1" applyFill="1" applyBorder="1" applyAlignment="1">
      <alignment horizontal="left" vertical="center"/>
    </xf>
    <xf numFmtId="0" fontId="43" fillId="5" borderId="32" xfId="0" applyFont="1" applyFill="1" applyBorder="1" applyAlignment="1">
      <alignment horizontal="left" vertical="center"/>
    </xf>
    <xf numFmtId="0" fontId="46" fillId="7" borderId="0" xfId="0" applyFont="1" applyFill="1" applyBorder="1" applyAlignment="1">
      <alignment horizontal="center" vertical="center"/>
    </xf>
    <xf numFmtId="0" fontId="51" fillId="7" borderId="16" xfId="11" applyFont="1" applyFill="1" applyBorder="1" applyAlignment="1">
      <alignment horizontal="left" vertical="center"/>
    </xf>
    <xf numFmtId="0" fontId="55" fillId="7" borderId="1" xfId="11" applyFont="1" applyFill="1" applyBorder="1" applyAlignment="1">
      <alignment horizontal="left" vertical="center"/>
    </xf>
    <xf numFmtId="0" fontId="55" fillId="7" borderId="1" xfId="11" applyFont="1" applyFill="1" applyBorder="1" applyAlignment="1">
      <alignment horizontal="center" vertical="center"/>
    </xf>
    <xf numFmtId="3" fontId="55" fillId="7" borderId="1" xfId="26" applyNumberFormat="1" applyFont="1" applyFill="1" applyBorder="1" applyAlignment="1">
      <alignment horizontal="right" vertical="center"/>
    </xf>
    <xf numFmtId="3" fontId="55" fillId="7" borderId="17" xfId="26" applyNumberFormat="1" applyFont="1" applyFill="1" applyBorder="1" applyAlignment="1">
      <alignment horizontal="right" vertical="center"/>
    </xf>
    <xf numFmtId="175" fontId="55" fillId="7" borderId="1" xfId="26" applyFont="1" applyFill="1" applyBorder="1" applyAlignment="1">
      <alignment horizontal="right" vertical="center"/>
    </xf>
    <xf numFmtId="176" fontId="55" fillId="7" borderId="1" xfId="26" applyNumberFormat="1" applyFont="1" applyFill="1" applyBorder="1" applyAlignment="1">
      <alignment horizontal="center" vertical="center"/>
    </xf>
    <xf numFmtId="0" fontId="51" fillId="7" borderId="18" xfId="11" applyFont="1" applyFill="1" applyBorder="1" applyAlignment="1">
      <alignment vertical="center"/>
    </xf>
    <xf numFmtId="0" fontId="55" fillId="7" borderId="19" xfId="11" applyFont="1" applyFill="1" applyBorder="1" applyAlignment="1">
      <alignment horizontal="center" vertical="center"/>
    </xf>
    <xf numFmtId="3" fontId="55" fillId="7" borderId="19" xfId="26" applyNumberFormat="1" applyFont="1" applyFill="1" applyBorder="1" applyAlignment="1">
      <alignment horizontal="right" vertical="center"/>
    </xf>
    <xf numFmtId="3" fontId="51" fillId="7" borderId="20" xfId="26" applyNumberFormat="1" applyFont="1" applyFill="1" applyBorder="1" applyAlignment="1">
      <alignment horizontal="right" vertical="center"/>
    </xf>
    <xf numFmtId="0" fontId="35" fillId="2" borderId="23" xfId="22" applyFont="1" applyFill="1" applyBorder="1"/>
    <xf numFmtId="0" fontId="8" fillId="2" borderId="27" xfId="0" applyFont="1" applyFill="1" applyBorder="1"/>
    <xf numFmtId="0" fontId="41" fillId="7" borderId="21" xfId="0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/>
    </xf>
    <xf numFmtId="177" fontId="40" fillId="2" borderId="1" xfId="0" applyNumberFormat="1" applyFont="1" applyFill="1" applyBorder="1" applyAlignment="1">
      <alignment horizontal="center" vertical="center"/>
    </xf>
    <xf numFmtId="177" fontId="40" fillId="2" borderId="17" xfId="0" applyNumberFormat="1" applyFont="1" applyFill="1" applyBorder="1" applyAlignment="1">
      <alignment horizontal="center" vertical="center"/>
    </xf>
    <xf numFmtId="177" fontId="40" fillId="2" borderId="1" xfId="29" applyNumberFormat="1" applyFont="1" applyFill="1" applyBorder="1" applyAlignment="1">
      <alignment horizontal="center" vertical="center"/>
    </xf>
    <xf numFmtId="177" fontId="43" fillId="2" borderId="17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left" vertical="center"/>
    </xf>
    <xf numFmtId="0" fontId="43" fillId="2" borderId="22" xfId="0" applyFont="1" applyFill="1" applyBorder="1" applyAlignment="1">
      <alignment horizontal="left" vertical="center"/>
    </xf>
    <xf numFmtId="0" fontId="43" fillId="2" borderId="23" xfId="0" applyFont="1" applyFill="1" applyBorder="1" applyAlignment="1">
      <alignment horizontal="left" vertical="center"/>
    </xf>
    <xf numFmtId="0" fontId="46" fillId="7" borderId="16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46" fillId="7" borderId="17" xfId="0" applyFont="1" applyFill="1" applyBorder="1" applyAlignment="1">
      <alignment horizontal="center" vertical="center"/>
    </xf>
    <xf numFmtId="0" fontId="46" fillId="7" borderId="16" xfId="0" applyFont="1" applyFill="1" applyBorder="1" applyAlignment="1">
      <alignment horizontal="left" vertical="center"/>
    </xf>
    <xf numFmtId="0" fontId="56" fillId="7" borderId="1" xfId="0" applyFont="1" applyFill="1" applyBorder="1" applyAlignment="1">
      <alignment horizontal="center" vertical="center"/>
    </xf>
    <xf numFmtId="177" fontId="56" fillId="7" borderId="1" xfId="29" applyNumberFormat="1" applyFont="1" applyFill="1" applyBorder="1" applyAlignment="1">
      <alignment horizontal="center" vertical="center"/>
    </xf>
    <xf numFmtId="177" fontId="56" fillId="7" borderId="17" xfId="0" applyNumberFormat="1" applyFont="1" applyFill="1" applyBorder="1" applyAlignment="1">
      <alignment horizontal="center" vertical="center"/>
    </xf>
    <xf numFmtId="0" fontId="56" fillId="7" borderId="18" xfId="0" applyFont="1" applyFill="1" applyBorder="1" applyAlignment="1">
      <alignment horizontal="center" vertical="center"/>
    </xf>
    <xf numFmtId="0" fontId="56" fillId="7" borderId="19" xfId="0" applyFont="1" applyFill="1" applyBorder="1" applyAlignment="1">
      <alignment horizontal="center" vertical="center"/>
    </xf>
    <xf numFmtId="177" fontId="56" fillId="7" borderId="19" xfId="29" applyNumberFormat="1" applyFont="1" applyFill="1" applyBorder="1" applyAlignment="1">
      <alignment horizontal="center" vertical="center"/>
    </xf>
    <xf numFmtId="177" fontId="46" fillId="7" borderId="20" xfId="0" applyNumberFormat="1" applyFont="1" applyFill="1" applyBorder="1" applyAlignment="1">
      <alignment horizontal="center" vertical="center"/>
    </xf>
    <xf numFmtId="0" fontId="37" fillId="2" borderId="0" xfId="22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</cellXfs>
  <cellStyles count="30">
    <cellStyle name="Comma" xfId="24" builtinId="3"/>
    <cellStyle name="Currency" xfId="25" builtinId="4"/>
    <cellStyle name="Euro" xfId="2" xr:uid="{00000000-0005-0000-0000-000000000000}"/>
    <cellStyle name="Hyperlink" xfId="22" builtinId="8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9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ercent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7" xr:uid="{00000000-0005-0000-0000-00001D000000}"/>
  </cellStyles>
  <dxfs count="0"/>
  <tableStyles count="0" defaultTableStyle="TableStyleMedium2" defaultPivotStyle="PivotStyleLight16"/>
  <colors>
    <mruColors>
      <color rgb="FF004241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575028</xdr:colOff>
      <xdr:row>54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7B41B7-6686-C546-B248-6D0CA1926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83778" cy="11128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85725</xdr:rowOff>
    </xdr:from>
    <xdr:to>
      <xdr:col>8</xdr:col>
      <xdr:colOff>116799</xdr:colOff>
      <xdr:row>4</xdr:row>
      <xdr:rowOff>50622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5725"/>
          <a:ext cx="5157018" cy="726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180975</xdr:rowOff>
    </xdr:from>
    <xdr:to>
      <xdr:col>10</xdr:col>
      <xdr:colOff>661707</xdr:colOff>
      <xdr:row>2</xdr:row>
      <xdr:rowOff>100099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715625" y="1809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36</xdr:row>
      <xdr:rowOff>67683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33</xdr:row>
      <xdr:rowOff>255301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255301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255300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199271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210476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25</xdr:row>
      <xdr:rowOff>232888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20</xdr:row>
      <xdr:rowOff>244093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1215497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1449830</xdr:colOff>
      <xdr:row>7</xdr:row>
      <xdr:rowOff>424179</xdr:rowOff>
    </xdr:from>
    <xdr:to>
      <xdr:col>9</xdr:col>
      <xdr:colOff>2471419</xdr:colOff>
      <xdr:row>12</xdr:row>
      <xdr:rowOff>64666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9430" y="2329179"/>
          <a:ext cx="1021589" cy="135498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22</xdr:row>
      <xdr:rowOff>132520</xdr:rowOff>
    </xdr:from>
    <xdr:to>
      <xdr:col>7</xdr:col>
      <xdr:colOff>1170927</xdr:colOff>
      <xdr:row>24</xdr:row>
      <xdr:rowOff>256577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9</xdr:col>
      <xdr:colOff>137160</xdr:colOff>
      <xdr:row>21</xdr:row>
      <xdr:rowOff>83820</xdr:rowOff>
    </xdr:from>
    <xdr:to>
      <xdr:col>9</xdr:col>
      <xdr:colOff>982980</xdr:colOff>
      <xdr:row>24</xdr:row>
      <xdr:rowOff>195790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9</xdr:col>
      <xdr:colOff>218440</xdr:colOff>
      <xdr:row>25</xdr:row>
      <xdr:rowOff>83819</xdr:rowOff>
    </xdr:from>
    <xdr:to>
      <xdr:col>9</xdr:col>
      <xdr:colOff>1094740</xdr:colOff>
      <xdr:row>25</xdr:row>
      <xdr:rowOff>1180599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98040" y="8478519"/>
          <a:ext cx="876300" cy="109678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26</xdr:row>
      <xdr:rowOff>66040</xdr:rowOff>
    </xdr:from>
    <xdr:to>
      <xdr:col>9</xdr:col>
      <xdr:colOff>914544</xdr:colOff>
      <xdr:row>27</xdr:row>
      <xdr:rowOff>457413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08200" y="9171940"/>
          <a:ext cx="685944" cy="1013673"/>
        </a:xfrm>
        <a:prstGeom prst="rect">
          <a:avLst/>
        </a:prstGeom>
      </xdr:spPr>
    </xdr:pic>
    <xdr:clientData/>
  </xdr:twoCellAnchor>
  <xdr:twoCellAnchor editAs="oneCell">
    <xdr:from>
      <xdr:col>5</xdr:col>
      <xdr:colOff>24303</xdr:colOff>
      <xdr:row>1</xdr:row>
      <xdr:rowOff>19052</xdr:rowOff>
    </xdr:from>
    <xdr:to>
      <xdr:col>9</xdr:col>
      <xdr:colOff>1111395</xdr:colOff>
      <xdr:row>4</xdr:row>
      <xdr:rowOff>431800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403" y="209552"/>
          <a:ext cx="6497292" cy="908048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142875</xdr:rowOff>
    </xdr:from>
    <xdr:to>
      <xdr:col>11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681065</xdr:colOff>
      <xdr:row>41</xdr:row>
      <xdr:rowOff>27154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7065" cy="7912699"/>
        </a:xfrm>
        <a:prstGeom prst="rect">
          <a:avLst/>
        </a:prstGeom>
      </xdr:spPr>
    </xdr:pic>
    <xdr:clientData/>
  </xdr:twoCellAnchor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2</xdr:row>
      <xdr:rowOff>54783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709332</xdr:colOff>
      <xdr:row>3</xdr:row>
      <xdr:rowOff>58824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398740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359241</xdr:colOff>
      <xdr:row>2</xdr:row>
      <xdr:rowOff>2173</xdr:rowOff>
    </xdr:from>
    <xdr:to>
      <xdr:col>6</xdr:col>
      <xdr:colOff>838200</xdr:colOff>
      <xdr:row>4</xdr:row>
      <xdr:rowOff>250208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41" y="383173"/>
          <a:ext cx="5003334" cy="705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2647950</xdr:colOff>
      <xdr:row>0</xdr:row>
      <xdr:rowOff>104775</xdr:rowOff>
    </xdr:from>
    <xdr:to>
      <xdr:col>5</xdr:col>
      <xdr:colOff>1098084</xdr:colOff>
      <xdr:row>0</xdr:row>
      <xdr:rowOff>810010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04775"/>
          <a:ext cx="5003334" cy="705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91258</xdr:colOff>
      <xdr:row>0</xdr:row>
      <xdr:rowOff>95250</xdr:rowOff>
    </xdr:from>
    <xdr:to>
      <xdr:col>5</xdr:col>
      <xdr:colOff>1019176</xdr:colOff>
      <xdr:row>0</xdr:row>
      <xdr:rowOff>822147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2033" y="95250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4559300</xdr:colOff>
      <xdr:row>0</xdr:row>
      <xdr:rowOff>142585</xdr:rowOff>
    </xdr:from>
    <xdr:to>
      <xdr:col>5</xdr:col>
      <xdr:colOff>1988368</xdr:colOff>
      <xdr:row>0</xdr:row>
      <xdr:rowOff>780872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142585"/>
          <a:ext cx="5239568" cy="63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30:M31"/>
  <sheetViews>
    <sheetView tabSelected="1" zoomScale="80" zoomScaleNormal="80" workbookViewId="0">
      <selection activeCell="Y55" sqref="Y55"/>
    </sheetView>
  </sheetViews>
  <sheetFormatPr baseColWidth="10" defaultColWidth="11.5" defaultRowHeight="15" x14ac:dyDescent="0.2"/>
  <cols>
    <col min="1" max="16384" width="11.5" style="8"/>
  </cols>
  <sheetData>
    <row r="30" spans="1:13" s="492" customFormat="1" ht="48" customHeight="1" x14ac:dyDescent="0.2">
      <c r="A30" s="491"/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</row>
    <row r="31" spans="1:13" ht="48" customHeight="1" x14ac:dyDescent="0.2"/>
  </sheetData>
  <mergeCells count="1">
    <mergeCell ref="A30:M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BW505"/>
  <sheetViews>
    <sheetView zoomScale="110" zoomScaleNormal="110" workbookViewId="0">
      <selection activeCell="Y55" sqref="Y55"/>
    </sheetView>
  </sheetViews>
  <sheetFormatPr baseColWidth="10" defaultColWidth="11.5" defaultRowHeight="15" x14ac:dyDescent="0.2"/>
  <cols>
    <col min="1" max="1" width="11.5" style="8"/>
    <col min="2" max="2" width="17.83203125" customWidth="1"/>
    <col min="3" max="3" width="13.5" bestFit="1" customWidth="1"/>
    <col min="4" max="4" width="17.5" customWidth="1"/>
    <col min="5" max="5" width="18.5" customWidth="1"/>
    <col min="6" max="6" width="38.6640625" customWidth="1"/>
    <col min="7" max="7" width="24.6640625" style="6" customWidth="1"/>
    <col min="8" max="8" width="16.6640625" style="6" customWidth="1"/>
    <col min="9" max="9" width="16.5" customWidth="1"/>
    <col min="10" max="75" width="11.5" style="8"/>
  </cols>
  <sheetData>
    <row r="1" spans="1:75" x14ac:dyDescent="0.2">
      <c r="B1" s="92" t="s">
        <v>219</v>
      </c>
      <c r="C1" s="93"/>
      <c r="D1" s="93"/>
      <c r="E1" s="93"/>
      <c r="F1" s="93"/>
      <c r="G1" s="93"/>
      <c r="H1" s="93"/>
      <c r="I1" s="94"/>
      <c r="J1" s="57" t="s">
        <v>8</v>
      </c>
    </row>
    <row r="2" spans="1:75" x14ac:dyDescent="0.2">
      <c r="B2" s="95"/>
      <c r="C2" s="96"/>
      <c r="D2" s="96"/>
      <c r="E2" s="96"/>
      <c r="F2" s="96"/>
      <c r="G2" s="96"/>
      <c r="H2" s="96"/>
      <c r="I2" s="97"/>
    </row>
    <row r="3" spans="1:75" x14ac:dyDescent="0.2">
      <c r="B3" s="95"/>
      <c r="C3" s="96"/>
      <c r="D3" s="96"/>
      <c r="E3" s="96"/>
      <c r="F3" s="96"/>
      <c r="G3" s="96"/>
      <c r="H3" s="96"/>
      <c r="I3" s="97"/>
    </row>
    <row r="4" spans="1:75" x14ac:dyDescent="0.2">
      <c r="B4" s="95"/>
      <c r="C4" s="96"/>
      <c r="D4" s="96"/>
      <c r="E4" s="96"/>
      <c r="F4" s="96"/>
      <c r="G4" s="96"/>
      <c r="H4" s="96"/>
      <c r="I4" s="97"/>
    </row>
    <row r="5" spans="1:75" ht="16" thickBot="1" x14ac:dyDescent="0.25">
      <c r="B5" s="98"/>
      <c r="C5" s="99"/>
      <c r="D5" s="99"/>
      <c r="E5" s="99"/>
      <c r="F5" s="99"/>
      <c r="G5" s="99"/>
      <c r="H5" s="99"/>
      <c r="I5" s="100"/>
    </row>
    <row r="6" spans="1:75" s="53" customFormat="1" ht="44.25" customHeight="1" x14ac:dyDescent="0.2">
      <c r="A6" s="83"/>
      <c r="B6" s="89" t="s">
        <v>9</v>
      </c>
      <c r="C6" s="90" t="s">
        <v>10</v>
      </c>
      <c r="D6" s="90" t="s">
        <v>11</v>
      </c>
      <c r="E6" s="90" t="s">
        <v>162</v>
      </c>
      <c r="F6" s="90" t="s">
        <v>89</v>
      </c>
      <c r="G6" s="90" t="s">
        <v>163</v>
      </c>
      <c r="H6" s="90" t="s">
        <v>164</v>
      </c>
      <c r="I6" s="91" t="s">
        <v>165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</row>
    <row r="7" spans="1:75" ht="98" x14ac:dyDescent="0.2">
      <c r="B7" s="56" t="s">
        <v>218</v>
      </c>
      <c r="C7" s="54" t="s">
        <v>18</v>
      </c>
      <c r="D7" s="54" t="s">
        <v>19</v>
      </c>
      <c r="E7" s="54" t="s">
        <v>166</v>
      </c>
      <c r="F7" s="54" t="s">
        <v>167</v>
      </c>
      <c r="G7" s="54" t="s">
        <v>168</v>
      </c>
      <c r="H7" s="86">
        <v>14000000</v>
      </c>
      <c r="I7" s="55" t="s">
        <v>70</v>
      </c>
    </row>
    <row r="8" spans="1:75" ht="70" x14ac:dyDescent="0.2">
      <c r="B8" s="56" t="s">
        <v>218</v>
      </c>
      <c r="C8" s="54" t="s">
        <v>18</v>
      </c>
      <c r="D8" s="54" t="s">
        <v>19</v>
      </c>
      <c r="E8" s="54" t="s">
        <v>169</v>
      </c>
      <c r="F8" s="54" t="s">
        <v>170</v>
      </c>
      <c r="G8" s="54" t="s">
        <v>168</v>
      </c>
      <c r="H8" s="86">
        <v>10000000</v>
      </c>
      <c r="I8" s="55" t="s">
        <v>71</v>
      </c>
    </row>
    <row r="9" spans="1:75" ht="78" customHeight="1" x14ac:dyDescent="0.2">
      <c r="B9" s="56" t="s">
        <v>218</v>
      </c>
      <c r="C9" s="54" t="s">
        <v>18</v>
      </c>
      <c r="D9" s="61" t="s">
        <v>171</v>
      </c>
      <c r="E9" s="61" t="s">
        <v>172</v>
      </c>
      <c r="F9" s="61" t="s">
        <v>173</v>
      </c>
      <c r="G9" s="54" t="s">
        <v>168</v>
      </c>
      <c r="H9" s="87">
        <v>5000000</v>
      </c>
      <c r="I9" s="62" t="s">
        <v>71</v>
      </c>
    </row>
    <row r="10" spans="1:75" ht="56" x14ac:dyDescent="0.2">
      <c r="B10" s="56" t="s">
        <v>174</v>
      </c>
      <c r="C10" s="54" t="s">
        <v>41</v>
      </c>
      <c r="D10" s="54" t="s">
        <v>175</v>
      </c>
      <c r="E10" s="54" t="s">
        <v>176</v>
      </c>
      <c r="F10" s="54" t="s">
        <v>177</v>
      </c>
      <c r="G10" s="54" t="s">
        <v>168</v>
      </c>
      <c r="H10" s="86">
        <v>20000000</v>
      </c>
      <c r="I10" s="55" t="s">
        <v>71</v>
      </c>
      <c r="J10" s="84"/>
    </row>
    <row r="11" spans="1:75" ht="57" thickBot="1" x14ac:dyDescent="0.25">
      <c r="B11" s="63" t="s">
        <v>46</v>
      </c>
      <c r="C11" s="64" t="s">
        <v>41</v>
      </c>
      <c r="D11" s="64" t="s">
        <v>178</v>
      </c>
      <c r="E11" s="64" t="s">
        <v>179</v>
      </c>
      <c r="F11" s="64" t="s">
        <v>180</v>
      </c>
      <c r="G11" s="64" t="s">
        <v>181</v>
      </c>
      <c r="H11" s="88">
        <v>10000000</v>
      </c>
      <c r="I11" s="65" t="s">
        <v>71</v>
      </c>
      <c r="J11" s="84"/>
    </row>
    <row r="12" spans="1:75" s="8" customFormat="1" x14ac:dyDescent="0.2">
      <c r="B12" s="85"/>
      <c r="C12" s="85"/>
      <c r="D12" s="85"/>
      <c r="E12" s="85"/>
      <c r="F12" s="85"/>
      <c r="G12" s="85"/>
      <c r="H12" s="85"/>
      <c r="I12" s="85"/>
      <c r="J12" s="84"/>
    </row>
    <row r="13" spans="1:75" s="8" customFormat="1" x14ac:dyDescent="0.2">
      <c r="B13" s="85"/>
      <c r="C13" s="85"/>
      <c r="D13" s="85"/>
      <c r="E13" s="85"/>
      <c r="F13" s="85"/>
      <c r="G13" s="85"/>
      <c r="H13" s="85"/>
      <c r="I13" s="85"/>
      <c r="J13" s="84"/>
    </row>
    <row r="14" spans="1:75" s="8" customFormat="1" x14ac:dyDescent="0.2">
      <c r="B14" s="85"/>
      <c r="C14" s="85"/>
      <c r="D14" s="85"/>
      <c r="E14" s="85"/>
      <c r="F14" s="85"/>
      <c r="G14" s="85"/>
      <c r="H14" s="85"/>
      <c r="I14" s="85"/>
      <c r="J14" s="84"/>
    </row>
    <row r="15" spans="1:75" s="8" customFormat="1" x14ac:dyDescent="0.2">
      <c r="B15" s="85"/>
      <c r="C15" s="85"/>
      <c r="D15" s="85"/>
      <c r="E15" s="85"/>
      <c r="F15" s="85"/>
      <c r="G15" s="85"/>
      <c r="H15" s="85"/>
      <c r="I15" s="85"/>
      <c r="J15" s="84"/>
    </row>
    <row r="16" spans="1:75" s="8" customFormat="1" x14ac:dyDescent="0.2">
      <c r="B16" s="85"/>
      <c r="C16" s="85"/>
      <c r="D16" s="85"/>
      <c r="E16" s="85"/>
      <c r="F16" s="85"/>
      <c r="G16" s="85"/>
      <c r="H16" s="85"/>
      <c r="I16" s="85"/>
      <c r="J16" s="84"/>
    </row>
    <row r="17" spans="2:10" s="8" customFormat="1" x14ac:dyDescent="0.2">
      <c r="B17" s="85"/>
      <c r="C17" s="85"/>
      <c r="D17" s="85"/>
      <c r="E17" s="85"/>
      <c r="F17" s="85"/>
      <c r="G17" s="85"/>
      <c r="H17" s="85"/>
      <c r="I17" s="85"/>
      <c r="J17" s="84"/>
    </row>
    <row r="18" spans="2:10" s="8" customFormat="1" x14ac:dyDescent="0.2">
      <c r="B18" s="84"/>
      <c r="C18" s="84"/>
      <c r="D18" s="84"/>
      <c r="E18" s="84"/>
      <c r="F18" s="84"/>
      <c r="G18" s="84"/>
      <c r="H18" s="84"/>
      <c r="I18" s="84"/>
      <c r="J18" s="84"/>
    </row>
    <row r="19" spans="2:10" s="8" customFormat="1" x14ac:dyDescent="0.2">
      <c r="B19" s="84"/>
      <c r="C19" s="84"/>
      <c r="D19" s="84"/>
      <c r="E19" s="84"/>
      <c r="F19" s="84"/>
      <c r="G19" s="84"/>
      <c r="H19" s="84"/>
      <c r="I19" s="84"/>
      <c r="J19" s="84"/>
    </row>
    <row r="20" spans="2:10" s="8" customFormat="1" x14ac:dyDescent="0.2"/>
    <row r="21" spans="2:10" s="8" customFormat="1" x14ac:dyDescent="0.2"/>
    <row r="22" spans="2:10" s="8" customFormat="1" x14ac:dyDescent="0.2"/>
    <row r="23" spans="2:10" s="8" customFormat="1" x14ac:dyDescent="0.2"/>
    <row r="24" spans="2:10" s="8" customFormat="1" x14ac:dyDescent="0.2"/>
    <row r="25" spans="2:10" s="8" customFormat="1" x14ac:dyDescent="0.2"/>
    <row r="26" spans="2:10" s="8" customFormat="1" x14ac:dyDescent="0.2"/>
    <row r="27" spans="2:10" s="8" customFormat="1" x14ac:dyDescent="0.2"/>
    <row r="28" spans="2:10" s="8" customFormat="1" x14ac:dyDescent="0.2"/>
    <row r="29" spans="2:10" s="8" customFormat="1" x14ac:dyDescent="0.2"/>
    <row r="30" spans="2:10" s="8" customFormat="1" x14ac:dyDescent="0.2"/>
    <row r="31" spans="2:10" s="8" customFormat="1" x14ac:dyDescent="0.2"/>
    <row r="32" spans="2:10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</sheetData>
  <mergeCells count="1">
    <mergeCell ref="B1:I5"/>
  </mergeCells>
  <dataValidations count="1">
    <dataValidation type="list" allowBlank="1" showInputMessage="1" showErrorMessage="1" sqref="I8:I17" xr:uid="{00000000-0002-0000-0900-000000000000}">
      <formula1>$B$3:$B$10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Responsables!$B$3:$B$9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X785"/>
  <sheetViews>
    <sheetView zoomScale="110" zoomScaleNormal="110" workbookViewId="0">
      <selection activeCell="Y55" sqref="Y55"/>
    </sheetView>
  </sheetViews>
  <sheetFormatPr baseColWidth="10" defaultColWidth="11.5" defaultRowHeight="15" x14ac:dyDescent="0.2"/>
  <cols>
    <col min="1" max="1" width="11.5" style="8"/>
    <col min="11" max="11" width="34.1640625" customWidth="1"/>
    <col min="12" max="12" width="43.6640625" style="8" customWidth="1"/>
    <col min="13" max="128" width="11.5" style="8"/>
  </cols>
  <sheetData>
    <row r="1" spans="1:128" x14ac:dyDescent="0.2">
      <c r="B1" s="102" t="s">
        <v>182</v>
      </c>
      <c r="C1" s="103"/>
      <c r="D1" s="103"/>
      <c r="E1" s="103"/>
      <c r="F1" s="103"/>
      <c r="G1" s="103"/>
      <c r="H1" s="103"/>
      <c r="I1" s="103"/>
      <c r="J1" s="103"/>
      <c r="K1" s="104"/>
    </row>
    <row r="2" spans="1:128" x14ac:dyDescent="0.2">
      <c r="B2" s="105"/>
      <c r="C2" s="101"/>
      <c r="D2" s="101"/>
      <c r="E2" s="101"/>
      <c r="F2" s="101"/>
      <c r="G2" s="101"/>
      <c r="H2" s="101"/>
      <c r="I2" s="101"/>
      <c r="J2" s="101"/>
      <c r="K2" s="106"/>
    </row>
    <row r="3" spans="1:128" x14ac:dyDescent="0.2">
      <c r="B3" s="105"/>
      <c r="C3" s="101"/>
      <c r="D3" s="101"/>
      <c r="E3" s="101"/>
      <c r="F3" s="101"/>
      <c r="G3" s="101"/>
      <c r="H3" s="101"/>
      <c r="I3" s="101"/>
      <c r="J3" s="101"/>
      <c r="K3" s="106"/>
    </row>
    <row r="4" spans="1:128" ht="67.5" customHeight="1" thickBot="1" x14ac:dyDescent="0.25">
      <c r="B4" s="127"/>
      <c r="C4" s="128"/>
      <c r="D4" s="128"/>
      <c r="E4" s="128"/>
      <c r="F4" s="128"/>
      <c r="G4" s="128"/>
      <c r="H4" s="128"/>
      <c r="I4" s="128"/>
      <c r="J4" s="128"/>
      <c r="K4" s="129"/>
      <c r="L4" s="18"/>
    </row>
    <row r="5" spans="1:128" ht="17" customHeight="1" x14ac:dyDescent="0.25">
      <c r="B5" s="107" t="s">
        <v>185</v>
      </c>
      <c r="C5" s="76"/>
      <c r="D5" s="76"/>
      <c r="E5" s="76"/>
      <c r="F5" s="76"/>
      <c r="G5" s="76"/>
      <c r="H5" s="76"/>
      <c r="I5" s="76"/>
      <c r="J5" s="76"/>
      <c r="K5" s="108"/>
      <c r="L5" s="59"/>
    </row>
    <row r="6" spans="1:128" ht="20.75" customHeight="1" x14ac:dyDescent="0.2">
      <c r="B6" s="109"/>
      <c r="C6" s="76"/>
      <c r="D6" s="76"/>
      <c r="E6" s="76"/>
      <c r="F6" s="76"/>
      <c r="G6" s="76"/>
      <c r="H6" s="76"/>
      <c r="I6" s="76"/>
      <c r="J6" s="76"/>
      <c r="K6" s="108"/>
      <c r="L6" s="74"/>
    </row>
    <row r="7" spans="1:128" ht="20" customHeight="1" x14ac:dyDescent="0.2">
      <c r="B7" s="109"/>
      <c r="C7" s="76"/>
      <c r="D7" s="76"/>
      <c r="E7" s="76"/>
      <c r="F7" s="76"/>
      <c r="G7" s="76"/>
      <c r="H7" s="76"/>
      <c r="I7" s="76"/>
      <c r="J7" s="76"/>
      <c r="K7" s="108"/>
      <c r="L7" s="74"/>
    </row>
    <row r="8" spans="1:128" ht="16" thickBot="1" x14ac:dyDescent="0.25">
      <c r="B8" s="109"/>
      <c r="C8" s="76"/>
      <c r="D8" s="76"/>
      <c r="E8" s="76"/>
      <c r="F8" s="76"/>
      <c r="G8" s="76"/>
      <c r="H8" s="76"/>
      <c r="I8" s="76"/>
      <c r="J8" s="76"/>
      <c r="K8" s="108"/>
      <c r="L8" s="74"/>
    </row>
    <row r="9" spans="1:128" s="7" customFormat="1" ht="34.5" customHeight="1" thickBot="1" x14ac:dyDescent="0.25">
      <c r="A9" s="9"/>
      <c r="B9" s="139" t="s">
        <v>270</v>
      </c>
      <c r="C9" s="140"/>
      <c r="D9" s="140"/>
      <c r="E9" s="140"/>
      <c r="F9" s="140"/>
      <c r="G9" s="140"/>
      <c r="H9" s="140"/>
      <c r="I9" s="140"/>
      <c r="J9" s="140"/>
      <c r="K9" s="141"/>
      <c r="L9" s="58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</row>
    <row r="10" spans="1:128" ht="30.5" customHeight="1" x14ac:dyDescent="0.2">
      <c r="B10" s="110" t="s">
        <v>183</v>
      </c>
      <c r="C10" s="75"/>
      <c r="D10" s="75"/>
      <c r="E10" s="75"/>
      <c r="F10" s="75"/>
      <c r="G10" s="75"/>
      <c r="H10" s="75"/>
      <c r="I10" s="75"/>
      <c r="J10" s="75"/>
      <c r="K10" s="111"/>
      <c r="L10" s="18"/>
    </row>
    <row r="11" spans="1:128" ht="33.75" customHeight="1" thickBot="1" x14ac:dyDescent="0.25">
      <c r="B11" s="110"/>
      <c r="C11" s="75"/>
      <c r="D11" s="75"/>
      <c r="E11" s="75"/>
      <c r="F11" s="75"/>
      <c r="G11" s="75"/>
      <c r="H11" s="75"/>
      <c r="I11" s="75"/>
      <c r="J11" s="75"/>
      <c r="K11" s="111"/>
      <c r="L11" s="18"/>
    </row>
    <row r="12" spans="1:128" s="7" customFormat="1" ht="39" customHeight="1" thickBot="1" x14ac:dyDescent="0.25">
      <c r="A12" s="9"/>
      <c r="B12" s="139" t="s">
        <v>271</v>
      </c>
      <c r="C12" s="140"/>
      <c r="D12" s="140"/>
      <c r="E12" s="140"/>
      <c r="F12" s="140"/>
      <c r="G12" s="140"/>
      <c r="H12" s="140"/>
      <c r="I12" s="140"/>
      <c r="J12" s="140"/>
      <c r="K12" s="141"/>
      <c r="L12" s="1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</row>
    <row r="13" spans="1:128" ht="21.5" customHeight="1" x14ac:dyDescent="0.2">
      <c r="B13" s="107" t="s">
        <v>184</v>
      </c>
      <c r="C13" s="71"/>
      <c r="D13" s="71"/>
      <c r="E13" s="71"/>
      <c r="F13" s="71"/>
      <c r="G13" s="71"/>
      <c r="H13" s="71"/>
      <c r="I13" s="71"/>
      <c r="J13" s="71"/>
      <c r="K13" s="112"/>
      <c r="L13" s="18"/>
    </row>
    <row r="14" spans="1:128" ht="27.5" customHeight="1" thickBot="1" x14ac:dyDescent="0.25">
      <c r="B14" s="107"/>
      <c r="C14" s="71"/>
      <c r="D14" s="71"/>
      <c r="E14" s="71"/>
      <c r="F14" s="71"/>
      <c r="G14" s="71"/>
      <c r="H14" s="71"/>
      <c r="I14" s="71"/>
      <c r="J14" s="71"/>
      <c r="K14" s="112"/>
      <c r="L14" s="18"/>
    </row>
    <row r="15" spans="1:128" s="7" customFormat="1" ht="30" customHeight="1" thickBot="1" x14ac:dyDescent="0.25">
      <c r="A15" s="9"/>
      <c r="B15" s="139" t="s">
        <v>272</v>
      </c>
      <c r="C15" s="140"/>
      <c r="D15" s="140"/>
      <c r="E15" s="140"/>
      <c r="F15" s="140"/>
      <c r="G15" s="140"/>
      <c r="H15" s="140"/>
      <c r="I15" s="140"/>
      <c r="J15" s="140"/>
      <c r="K15" s="141"/>
      <c r="L15" s="1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</row>
    <row r="16" spans="1:128" ht="16" x14ac:dyDescent="0.2">
      <c r="B16" s="107" t="s">
        <v>186</v>
      </c>
      <c r="C16" s="71"/>
      <c r="D16" s="71"/>
      <c r="E16" s="71"/>
      <c r="F16" s="71"/>
      <c r="G16" s="71"/>
      <c r="H16" s="71"/>
      <c r="I16" s="71"/>
      <c r="J16" s="71"/>
      <c r="K16" s="112"/>
      <c r="L16" s="18"/>
    </row>
    <row r="17" spans="1:128" ht="30" customHeight="1" thickBot="1" x14ac:dyDescent="0.25">
      <c r="B17" s="107"/>
      <c r="C17" s="71"/>
      <c r="D17" s="71"/>
      <c r="E17" s="71"/>
      <c r="F17" s="71"/>
      <c r="G17" s="71"/>
      <c r="H17" s="71"/>
      <c r="I17" s="71"/>
      <c r="J17" s="71"/>
      <c r="K17" s="112"/>
      <c r="L17" s="18"/>
    </row>
    <row r="18" spans="1:128" s="2" customFormat="1" ht="34.5" customHeight="1" thickBot="1" x14ac:dyDescent="0.25">
      <c r="A18" s="8"/>
      <c r="B18" s="77" t="s">
        <v>273</v>
      </c>
      <c r="C18" s="78"/>
      <c r="D18" s="78"/>
      <c r="E18" s="78"/>
      <c r="F18" s="78"/>
      <c r="G18" s="78"/>
      <c r="H18" s="78"/>
      <c r="I18" s="78"/>
      <c r="J18" s="78"/>
      <c r="K18" s="79"/>
      <c r="L18" s="1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</row>
    <row r="19" spans="1:128" s="2" customFormat="1" ht="39" customHeight="1" x14ac:dyDescent="0.2">
      <c r="A19" s="8"/>
      <c r="B19" s="107" t="s">
        <v>187</v>
      </c>
      <c r="C19" s="71"/>
      <c r="D19" s="71"/>
      <c r="E19" s="71"/>
      <c r="F19" s="71"/>
      <c r="G19" s="71"/>
      <c r="H19" s="71"/>
      <c r="I19" s="71"/>
      <c r="J19" s="71"/>
      <c r="K19" s="112"/>
      <c r="L19" s="1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</row>
    <row r="20" spans="1:128" s="2" customFormat="1" ht="33" customHeight="1" thickBot="1" x14ac:dyDescent="0.25">
      <c r="A20" s="8"/>
      <c r="B20" s="107"/>
      <c r="C20" s="71"/>
      <c r="D20" s="71"/>
      <c r="E20" s="71"/>
      <c r="F20" s="71"/>
      <c r="G20" s="71"/>
      <c r="H20" s="71"/>
      <c r="I20" s="71"/>
      <c r="J20" s="71"/>
      <c r="K20" s="112"/>
      <c r="L20" s="20" t="s">
        <v>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</row>
    <row r="21" spans="1:128" s="2" customFormat="1" ht="35.25" customHeight="1" thickBot="1" x14ac:dyDescent="0.25">
      <c r="A21" s="8"/>
      <c r="B21" s="130" t="s">
        <v>12</v>
      </c>
      <c r="C21" s="131"/>
      <c r="D21" s="131"/>
      <c r="E21" s="131"/>
      <c r="F21" s="131"/>
      <c r="G21" s="131"/>
      <c r="H21" s="131"/>
      <c r="I21" s="131"/>
      <c r="J21" s="131"/>
      <c r="K21" s="132"/>
      <c r="L21" s="1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</row>
    <row r="22" spans="1:128" s="2" customFormat="1" ht="24" customHeight="1" x14ac:dyDescent="0.2">
      <c r="A22" s="8"/>
      <c r="B22" s="107" t="s">
        <v>188</v>
      </c>
      <c r="C22" s="71"/>
      <c r="D22" s="71"/>
      <c r="E22" s="71"/>
      <c r="F22" s="71"/>
      <c r="G22" s="71"/>
      <c r="H22" s="71"/>
      <c r="I22" s="71"/>
      <c r="J22" s="71"/>
      <c r="K22" s="11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</row>
    <row r="23" spans="1:128" s="2" customFormat="1" ht="24.75" customHeight="1" thickBot="1" x14ac:dyDescent="0.25">
      <c r="A23" s="8"/>
      <c r="B23" s="107"/>
      <c r="C23" s="71"/>
      <c r="D23" s="71"/>
      <c r="E23" s="71"/>
      <c r="F23" s="71"/>
      <c r="G23" s="71"/>
      <c r="H23" s="71"/>
      <c r="I23" s="71"/>
      <c r="J23" s="71"/>
      <c r="K23" s="11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</row>
    <row r="24" spans="1:128" s="2" customFormat="1" ht="36.75" customHeight="1" thickBot="1" x14ac:dyDescent="0.25">
      <c r="A24" s="8"/>
      <c r="B24" s="130" t="s">
        <v>15</v>
      </c>
      <c r="C24" s="131"/>
      <c r="D24" s="131"/>
      <c r="E24" s="131"/>
      <c r="F24" s="131"/>
      <c r="G24" s="131"/>
      <c r="H24" s="131"/>
      <c r="I24" s="131"/>
      <c r="J24" s="131"/>
      <c r="K24" s="132"/>
      <c r="L24" s="1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</row>
    <row r="25" spans="1:128" s="2" customFormat="1" ht="121.5" customHeight="1" thickBot="1" x14ac:dyDescent="0.25">
      <c r="A25" s="8"/>
      <c r="B25" s="110" t="s">
        <v>189</v>
      </c>
      <c r="C25" s="75"/>
      <c r="D25" s="75"/>
      <c r="E25" s="75"/>
      <c r="F25" s="75"/>
      <c r="G25" s="75"/>
      <c r="H25" s="75"/>
      <c r="I25" s="75"/>
      <c r="J25" s="75"/>
      <c r="K25" s="111"/>
      <c r="L25" s="11" t="s">
        <v>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</row>
    <row r="26" spans="1:128" s="2" customFormat="1" ht="36.75" customHeight="1" thickBot="1" x14ac:dyDescent="0.25">
      <c r="A26" s="8"/>
      <c r="B26" s="133" t="s">
        <v>274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</row>
    <row r="27" spans="1:128" s="2" customFormat="1" ht="42" customHeight="1" thickBot="1" x14ac:dyDescent="0.25">
      <c r="A27" s="8"/>
      <c r="B27" s="107" t="s">
        <v>190</v>
      </c>
      <c r="C27" s="72"/>
      <c r="D27" s="72"/>
      <c r="E27" s="72"/>
      <c r="F27" s="72"/>
      <c r="G27" s="72"/>
      <c r="H27" s="72"/>
      <c r="I27" s="72"/>
      <c r="J27" s="72"/>
      <c r="K27" s="113"/>
      <c r="L27" s="12" t="s">
        <v>2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</row>
    <row r="28" spans="1:128" s="2" customFormat="1" ht="42.75" customHeight="1" thickBot="1" x14ac:dyDescent="0.25">
      <c r="A28" s="8"/>
      <c r="B28" s="136" t="s">
        <v>16</v>
      </c>
      <c r="C28" s="137"/>
      <c r="D28" s="137"/>
      <c r="E28" s="137"/>
      <c r="F28" s="137"/>
      <c r="G28" s="137"/>
      <c r="H28" s="137"/>
      <c r="I28" s="137"/>
      <c r="J28" s="137"/>
      <c r="K28" s="138"/>
      <c r="L28" s="1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</row>
    <row r="29" spans="1:128" s="2" customFormat="1" ht="132.75" customHeight="1" x14ac:dyDescent="0.2">
      <c r="A29" s="8"/>
      <c r="B29" s="114" t="s">
        <v>191</v>
      </c>
      <c r="C29" s="73"/>
      <c r="D29" s="73"/>
      <c r="E29" s="73"/>
      <c r="F29" s="73"/>
      <c r="G29" s="73"/>
      <c r="H29" s="73"/>
      <c r="I29" s="73"/>
      <c r="J29" s="73"/>
      <c r="K29" s="115"/>
      <c r="L29" s="6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</row>
    <row r="30" spans="1:128" s="2" customFormat="1" ht="16" x14ac:dyDescent="0.2">
      <c r="A30" s="8"/>
      <c r="B30" s="116" t="s">
        <v>192</v>
      </c>
      <c r="C30" s="117"/>
      <c r="D30" s="117"/>
      <c r="E30" s="117"/>
      <c r="F30" s="117"/>
      <c r="G30" s="117"/>
      <c r="H30" s="117"/>
      <c r="I30" s="117"/>
      <c r="J30" s="117"/>
      <c r="K30" s="118"/>
      <c r="L30" s="13" t="s">
        <v>3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</row>
    <row r="31" spans="1:128" s="2" customFormat="1" ht="18.75" customHeight="1" x14ac:dyDescent="0.2">
      <c r="A31" s="8"/>
      <c r="B31" s="116" t="s">
        <v>193</v>
      </c>
      <c r="C31" s="117"/>
      <c r="D31" s="117"/>
      <c r="E31" s="117"/>
      <c r="F31" s="117"/>
      <c r="G31" s="117"/>
      <c r="H31" s="117"/>
      <c r="I31" s="117"/>
      <c r="J31" s="117"/>
      <c r="K31" s="118"/>
      <c r="L31" s="13" t="s">
        <v>4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</row>
    <row r="32" spans="1:128" s="2" customFormat="1" ht="48.5" customHeight="1" x14ac:dyDescent="0.2">
      <c r="A32" s="8"/>
      <c r="B32" s="119" t="s">
        <v>194</v>
      </c>
      <c r="C32" s="117"/>
      <c r="D32" s="117"/>
      <c r="E32" s="117"/>
      <c r="F32" s="117"/>
      <c r="G32" s="117"/>
      <c r="H32" s="117"/>
      <c r="I32" s="117"/>
      <c r="J32" s="117"/>
      <c r="K32" s="118"/>
      <c r="L32" s="13" t="s">
        <v>5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</row>
    <row r="33" spans="1:128" s="2" customFormat="1" ht="44" customHeight="1" x14ac:dyDescent="0.2">
      <c r="A33" s="8"/>
      <c r="B33" s="120" t="s">
        <v>195</v>
      </c>
      <c r="C33" s="117"/>
      <c r="D33" s="117"/>
      <c r="E33" s="117"/>
      <c r="F33" s="117"/>
      <c r="G33" s="117"/>
      <c r="H33" s="117"/>
      <c r="I33" s="117"/>
      <c r="J33" s="117"/>
      <c r="K33" s="118"/>
      <c r="L33" s="13" t="s">
        <v>6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</row>
    <row r="34" spans="1:128" s="7" customFormat="1" ht="39" customHeight="1" x14ac:dyDescent="0.2">
      <c r="A34" s="9"/>
      <c r="B34" s="121" t="s">
        <v>275</v>
      </c>
      <c r="C34" s="70"/>
      <c r="D34" s="70"/>
      <c r="E34" s="70"/>
      <c r="F34" s="70"/>
      <c r="G34" s="70"/>
      <c r="H34" s="70"/>
      <c r="I34" s="70"/>
      <c r="J34" s="70"/>
      <c r="K34" s="122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</row>
    <row r="35" spans="1:128" s="2" customFormat="1" ht="14" customHeight="1" x14ac:dyDescent="0.2">
      <c r="A35" s="8"/>
      <c r="B35" s="120" t="s">
        <v>196</v>
      </c>
      <c r="C35" s="117"/>
      <c r="D35" s="117"/>
      <c r="E35" s="117"/>
      <c r="F35" s="117"/>
      <c r="G35" s="117"/>
      <c r="H35" s="117"/>
      <c r="I35" s="117"/>
      <c r="J35" s="117"/>
      <c r="K35" s="118"/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</row>
    <row r="36" spans="1:128" s="17" customFormat="1" ht="35.5" customHeight="1" x14ac:dyDescent="0.2">
      <c r="A36" s="21"/>
      <c r="B36" s="123"/>
      <c r="C36" s="117"/>
      <c r="D36" s="117"/>
      <c r="E36" s="117"/>
      <c r="F36" s="117"/>
      <c r="G36" s="117"/>
      <c r="H36" s="117"/>
      <c r="I36" s="117"/>
      <c r="J36" s="117"/>
      <c r="K36" s="118"/>
      <c r="L36" s="16" t="s">
        <v>7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</row>
    <row r="37" spans="1:128" s="2" customFormat="1" ht="16" thickBot="1" x14ac:dyDescent="0.25">
      <c r="A37" s="8"/>
      <c r="B37" s="124"/>
      <c r="C37" s="125"/>
      <c r="D37" s="125"/>
      <c r="E37" s="125"/>
      <c r="F37" s="125"/>
      <c r="G37" s="125"/>
      <c r="H37" s="125"/>
      <c r="I37" s="125"/>
      <c r="J37" s="125"/>
      <c r="K37" s="12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</row>
    <row r="38" spans="1:128" s="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</row>
    <row r="39" spans="1:128" x14ac:dyDescent="0.2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8" x14ac:dyDescent="0.2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8" x14ac:dyDescent="0.2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8" x14ac:dyDescent="0.2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8" x14ac:dyDescent="0.2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8" x14ac:dyDescent="0.2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8" x14ac:dyDescent="0.2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8" x14ac:dyDescent="0.2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8" x14ac:dyDescent="0.2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8" x14ac:dyDescent="0.2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s="8" customFormat="1" x14ac:dyDescent="0.2"/>
    <row r="53" spans="2:11" s="8" customFormat="1" x14ac:dyDescent="0.2"/>
    <row r="54" spans="2:11" s="8" customFormat="1" x14ac:dyDescent="0.2"/>
    <row r="55" spans="2:11" s="8" customFormat="1" x14ac:dyDescent="0.2"/>
    <row r="56" spans="2:11" s="8" customFormat="1" x14ac:dyDescent="0.2"/>
    <row r="57" spans="2:11" s="8" customFormat="1" x14ac:dyDescent="0.2"/>
    <row r="58" spans="2:11" s="8" customFormat="1" x14ac:dyDescent="0.2"/>
    <row r="59" spans="2:11" s="8" customFormat="1" x14ac:dyDescent="0.2"/>
    <row r="60" spans="2:11" s="8" customFormat="1" x14ac:dyDescent="0.2"/>
    <row r="61" spans="2:11" s="8" customFormat="1" x14ac:dyDescent="0.2"/>
    <row r="62" spans="2:11" s="8" customFormat="1" x14ac:dyDescent="0.2"/>
    <row r="63" spans="2:11" s="8" customFormat="1" x14ac:dyDescent="0.2"/>
    <row r="64" spans="2:11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</sheetData>
  <mergeCells count="25">
    <mergeCell ref="B1:K4"/>
    <mergeCell ref="B5:K8"/>
    <mergeCell ref="B9:K9"/>
    <mergeCell ref="B10:K11"/>
    <mergeCell ref="B13:K14"/>
    <mergeCell ref="L6:L8"/>
    <mergeCell ref="B30:K30"/>
    <mergeCell ref="B31:K31"/>
    <mergeCell ref="B32:K32"/>
    <mergeCell ref="B16:K17"/>
    <mergeCell ref="B28:K28"/>
    <mergeCell ref="B19:K20"/>
    <mergeCell ref="B21:K21"/>
    <mergeCell ref="B22:K23"/>
    <mergeCell ref="B24:K24"/>
    <mergeCell ref="B25:K25"/>
    <mergeCell ref="B12:K12"/>
    <mergeCell ref="B15:K15"/>
    <mergeCell ref="B18:K18"/>
    <mergeCell ref="B33:K33"/>
    <mergeCell ref="B34:K34"/>
    <mergeCell ref="B35:K36"/>
    <mergeCell ref="B26:K26"/>
    <mergeCell ref="B27:K27"/>
    <mergeCell ref="B29:K29"/>
  </mergeCells>
  <hyperlinks>
    <hyperlink ref="L20" location="'Plan de acción'!A1" display="Ver Plan de acción" xr:uid="{00000000-0004-0000-0100-000000000000}"/>
    <hyperlink ref="L25" location="Responsables!A1" display="Ver responsables" xr:uid="{00000000-0004-0000-0100-000001000000}"/>
    <hyperlink ref="L30" location="'$Preoperativa'!A1" display="Ver presupuestos preoperativo" xr:uid="{00000000-0004-0000-0100-000002000000}"/>
    <hyperlink ref="L31" location="'$Operativo'!A1" display="Ver presupuestos operativo" xr:uid="{00000000-0004-0000-0100-000003000000}"/>
    <hyperlink ref="L32" location="'$Mantenimiento'!A1" display="Ver presupuesto de mantenimiento" xr:uid="{00000000-0004-0000-0100-000004000000}"/>
    <hyperlink ref="L36" location="'PLan de compra'!A1" display="Ver Plan de compras" xr:uid="{00000000-0004-0000-0100-000005000000}"/>
    <hyperlink ref="L27" location="Temporalidad!A1" display="Ver temporalidad" xr:uid="{00000000-0004-0000-0100-000006000000}"/>
    <hyperlink ref="L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K28"/>
  <sheetViews>
    <sheetView zoomScaleNormal="100" workbookViewId="0">
      <selection activeCell="Y55" sqref="Y55"/>
    </sheetView>
  </sheetViews>
  <sheetFormatPr baseColWidth="10" defaultColWidth="11.5" defaultRowHeight="13" x14ac:dyDescent="0.15"/>
  <cols>
    <col min="1" max="1" width="11.5" style="145"/>
    <col min="2" max="2" width="13" style="145" customWidth="1"/>
    <col min="3" max="3" width="14.6640625" style="145" customWidth="1"/>
    <col min="4" max="4" width="49" style="145" customWidth="1"/>
    <col min="5" max="5" width="32.1640625" style="145" customWidth="1"/>
    <col min="6" max="7" width="16.5" style="145" customWidth="1"/>
    <col min="8" max="9" width="19" style="145" customWidth="1"/>
    <col min="10" max="10" width="54" style="145" customWidth="1"/>
    <col min="11" max="16384" width="11.5" style="145"/>
  </cols>
  <sheetData>
    <row r="1" spans="2:11" ht="15" x14ac:dyDescent="0.2">
      <c r="B1" s="142" t="s">
        <v>197</v>
      </c>
      <c r="C1" s="143"/>
      <c r="D1" s="143"/>
      <c r="E1" s="143"/>
      <c r="F1" s="143"/>
      <c r="G1" s="143"/>
      <c r="H1" s="143"/>
      <c r="I1" s="143"/>
      <c r="J1" s="144"/>
      <c r="K1" s="57" t="s">
        <v>8</v>
      </c>
    </row>
    <row r="2" spans="2:11" x14ac:dyDescent="0.15">
      <c r="B2" s="146"/>
      <c r="C2" s="147"/>
      <c r="D2" s="147"/>
      <c r="E2" s="147"/>
      <c r="F2" s="147"/>
      <c r="G2" s="147"/>
      <c r="H2" s="147"/>
      <c r="I2" s="147"/>
      <c r="J2" s="148"/>
    </row>
    <row r="3" spans="2:11" x14ac:dyDescent="0.15">
      <c r="B3" s="146"/>
      <c r="C3" s="147"/>
      <c r="D3" s="147"/>
      <c r="E3" s="147"/>
      <c r="F3" s="147"/>
      <c r="G3" s="147"/>
      <c r="H3" s="147"/>
      <c r="I3" s="147"/>
      <c r="J3" s="148"/>
    </row>
    <row r="4" spans="2:11" x14ac:dyDescent="0.15">
      <c r="B4" s="146"/>
      <c r="C4" s="147"/>
      <c r="D4" s="147"/>
      <c r="E4" s="147"/>
      <c r="F4" s="147"/>
      <c r="G4" s="147"/>
      <c r="H4" s="147"/>
      <c r="I4" s="147"/>
      <c r="J4" s="148"/>
    </row>
    <row r="5" spans="2:11" ht="45.75" customHeight="1" thickBot="1" x14ac:dyDescent="0.2">
      <c r="B5" s="149"/>
      <c r="C5" s="150"/>
      <c r="D5" s="150"/>
      <c r="E5" s="150"/>
      <c r="F5" s="150"/>
      <c r="G5" s="150"/>
      <c r="H5" s="150"/>
      <c r="I5" s="150"/>
      <c r="J5" s="151"/>
    </row>
    <row r="6" spans="2:11" s="152" customFormat="1" ht="34.5" customHeight="1" x14ac:dyDescent="0.2">
      <c r="B6" s="183" t="s">
        <v>9</v>
      </c>
      <c r="C6" s="180" t="s">
        <v>10</v>
      </c>
      <c r="D6" s="180" t="s">
        <v>11</v>
      </c>
      <c r="E6" s="180" t="s">
        <v>12</v>
      </c>
      <c r="F6" s="180" t="s">
        <v>13</v>
      </c>
      <c r="G6" s="180" t="s">
        <v>14</v>
      </c>
      <c r="H6" s="180" t="s">
        <v>15</v>
      </c>
      <c r="I6" s="180" t="s">
        <v>13</v>
      </c>
      <c r="J6" s="184" t="s">
        <v>16</v>
      </c>
    </row>
    <row r="7" spans="2:11" s="153" customFormat="1" ht="17" customHeight="1" x14ac:dyDescent="0.15">
      <c r="B7" s="185" t="s">
        <v>17</v>
      </c>
      <c r="C7" s="179" t="s">
        <v>18</v>
      </c>
      <c r="D7" s="154" t="s">
        <v>19</v>
      </c>
      <c r="E7" s="155" t="s">
        <v>20</v>
      </c>
      <c r="F7" s="156">
        <v>44617</v>
      </c>
      <c r="G7" s="157" t="s">
        <v>21</v>
      </c>
      <c r="H7" s="158" t="s">
        <v>22</v>
      </c>
      <c r="I7" s="156">
        <v>44617</v>
      </c>
      <c r="J7" s="186" t="s">
        <v>23</v>
      </c>
    </row>
    <row r="8" spans="2:11" s="153" customFormat="1" ht="35" customHeight="1" x14ac:dyDescent="0.15">
      <c r="B8" s="187"/>
      <c r="C8" s="179"/>
      <c r="D8" s="154" t="s">
        <v>24</v>
      </c>
      <c r="E8" s="159" t="s">
        <v>25</v>
      </c>
      <c r="F8" s="156">
        <v>44617</v>
      </c>
      <c r="G8" s="160"/>
      <c r="H8" s="158"/>
      <c r="I8" s="156">
        <v>44617</v>
      </c>
      <c r="J8" s="186"/>
    </row>
    <row r="9" spans="2:11" s="153" customFormat="1" ht="22" customHeight="1" x14ac:dyDescent="0.15">
      <c r="B9" s="187"/>
      <c r="C9" s="179"/>
      <c r="D9" s="154" t="s">
        <v>26</v>
      </c>
      <c r="E9" s="161"/>
      <c r="F9" s="156">
        <v>44617</v>
      </c>
      <c r="G9" s="160"/>
      <c r="H9" s="158"/>
      <c r="I9" s="156">
        <v>44617</v>
      </c>
      <c r="J9" s="186"/>
    </row>
    <row r="10" spans="2:11" s="153" customFormat="1" ht="21" customHeight="1" x14ac:dyDescent="0.15">
      <c r="B10" s="187"/>
      <c r="C10" s="179"/>
      <c r="D10" s="154" t="s">
        <v>200</v>
      </c>
      <c r="E10" s="161"/>
      <c r="F10" s="156">
        <v>44617</v>
      </c>
      <c r="G10" s="160"/>
      <c r="H10" s="158"/>
      <c r="I10" s="156">
        <v>44617</v>
      </c>
      <c r="J10" s="186"/>
    </row>
    <row r="11" spans="2:11" s="153" customFormat="1" ht="35" customHeight="1" x14ac:dyDescent="0.15">
      <c r="B11" s="187"/>
      <c r="C11" s="179"/>
      <c r="D11" s="154" t="s">
        <v>27</v>
      </c>
      <c r="E11" s="162"/>
      <c r="F11" s="156">
        <v>44617</v>
      </c>
      <c r="G11" s="160"/>
      <c r="H11" s="158"/>
      <c r="I11" s="156">
        <v>44617</v>
      </c>
      <c r="J11" s="186"/>
    </row>
    <row r="12" spans="2:11" s="153" customFormat="1" ht="22" customHeight="1" x14ac:dyDescent="0.15">
      <c r="B12" s="187"/>
      <c r="C12" s="179" t="s">
        <v>28</v>
      </c>
      <c r="D12" s="163" t="s">
        <v>29</v>
      </c>
      <c r="E12" s="164" t="s">
        <v>30</v>
      </c>
      <c r="F12" s="156">
        <v>44617</v>
      </c>
      <c r="G12" s="160"/>
      <c r="H12" s="158"/>
      <c r="I12" s="156">
        <v>44617</v>
      </c>
      <c r="J12" s="186"/>
    </row>
    <row r="13" spans="2:11" s="153" customFormat="1" ht="32" customHeight="1" x14ac:dyDescent="0.15">
      <c r="B13" s="187"/>
      <c r="C13" s="179"/>
      <c r="D13" s="163" t="s">
        <v>31</v>
      </c>
      <c r="E13" s="165"/>
      <c r="F13" s="156">
        <v>44645</v>
      </c>
      <c r="G13" s="160"/>
      <c r="H13" s="158"/>
      <c r="I13" s="156">
        <v>44645</v>
      </c>
      <c r="J13" s="186"/>
    </row>
    <row r="14" spans="2:11" s="153" customFormat="1" ht="22" customHeight="1" x14ac:dyDescent="0.15">
      <c r="B14" s="187"/>
      <c r="C14" s="179"/>
      <c r="D14" s="163" t="s">
        <v>201</v>
      </c>
      <c r="E14" s="165"/>
      <c r="F14" s="156">
        <v>44645</v>
      </c>
      <c r="G14" s="160"/>
      <c r="H14" s="158"/>
      <c r="I14" s="156">
        <v>44645</v>
      </c>
      <c r="J14" s="186"/>
    </row>
    <row r="15" spans="2:11" s="153" customFormat="1" ht="23" customHeight="1" x14ac:dyDescent="0.15">
      <c r="B15" s="187"/>
      <c r="C15" s="179"/>
      <c r="D15" s="163" t="s">
        <v>202</v>
      </c>
      <c r="E15" s="165"/>
      <c r="F15" s="156">
        <v>44645</v>
      </c>
      <c r="G15" s="160"/>
      <c r="H15" s="158"/>
      <c r="I15" s="156">
        <v>44645</v>
      </c>
      <c r="J15" s="186"/>
    </row>
    <row r="16" spans="2:11" s="153" customFormat="1" ht="30" customHeight="1" x14ac:dyDescent="0.15">
      <c r="B16" s="187"/>
      <c r="C16" s="179"/>
      <c r="D16" s="163" t="s">
        <v>203</v>
      </c>
      <c r="E16" s="166"/>
      <c r="F16" s="156">
        <v>44645</v>
      </c>
      <c r="G16" s="160"/>
      <c r="H16" s="158"/>
      <c r="I16" s="156">
        <v>44645</v>
      </c>
      <c r="J16" s="186"/>
    </row>
    <row r="17" spans="2:10" s="153" customFormat="1" ht="26" customHeight="1" x14ac:dyDescent="0.15">
      <c r="B17" s="187"/>
      <c r="C17" s="179" t="s">
        <v>32</v>
      </c>
      <c r="D17" s="154" t="s">
        <v>33</v>
      </c>
      <c r="E17" s="159" t="s">
        <v>34</v>
      </c>
      <c r="F17" s="156">
        <v>44676</v>
      </c>
      <c r="G17" s="160"/>
      <c r="H17" s="158"/>
      <c r="I17" s="156">
        <v>44676</v>
      </c>
      <c r="J17" s="186"/>
    </row>
    <row r="18" spans="2:10" s="153" customFormat="1" ht="19" customHeight="1" x14ac:dyDescent="0.15">
      <c r="B18" s="187"/>
      <c r="C18" s="179"/>
      <c r="D18" s="154" t="s">
        <v>35</v>
      </c>
      <c r="E18" s="161"/>
      <c r="F18" s="156">
        <v>44676</v>
      </c>
      <c r="G18" s="160"/>
      <c r="H18" s="158"/>
      <c r="I18" s="156">
        <v>44676</v>
      </c>
      <c r="J18" s="186"/>
    </row>
    <row r="19" spans="2:10" s="153" customFormat="1" ht="30" customHeight="1" x14ac:dyDescent="0.15">
      <c r="B19" s="187"/>
      <c r="C19" s="179"/>
      <c r="D19" s="154" t="s">
        <v>36</v>
      </c>
      <c r="E19" s="162"/>
      <c r="F19" s="156">
        <v>44676</v>
      </c>
      <c r="G19" s="160"/>
      <c r="H19" s="158"/>
      <c r="I19" s="156">
        <v>44676</v>
      </c>
      <c r="J19" s="186"/>
    </row>
    <row r="20" spans="2:10" s="153" customFormat="1" ht="29" customHeight="1" x14ac:dyDescent="0.15">
      <c r="B20" s="187"/>
      <c r="C20" s="179"/>
      <c r="D20" s="154" t="s">
        <v>37</v>
      </c>
      <c r="E20" s="167" t="s">
        <v>38</v>
      </c>
      <c r="F20" s="156">
        <v>44676</v>
      </c>
      <c r="G20" s="160"/>
      <c r="H20" s="158"/>
      <c r="I20" s="156">
        <v>44676</v>
      </c>
      <c r="J20" s="186"/>
    </row>
    <row r="21" spans="2:10" s="153" customFormat="1" ht="46" customHeight="1" x14ac:dyDescent="0.15">
      <c r="B21" s="187"/>
      <c r="C21" s="179"/>
      <c r="D21" s="154" t="s">
        <v>204</v>
      </c>
      <c r="E21" s="168" t="s">
        <v>39</v>
      </c>
      <c r="F21" s="156">
        <v>44676</v>
      </c>
      <c r="G21" s="169"/>
      <c r="H21" s="158"/>
      <c r="I21" s="156">
        <v>44676</v>
      </c>
      <c r="J21" s="186"/>
    </row>
    <row r="22" spans="2:10" ht="25" customHeight="1" x14ac:dyDescent="0.15">
      <c r="B22" s="188" t="s">
        <v>40</v>
      </c>
      <c r="C22" s="181" t="s">
        <v>41</v>
      </c>
      <c r="D22" s="154" t="s">
        <v>42</v>
      </c>
      <c r="E22" s="170" t="s">
        <v>199</v>
      </c>
      <c r="F22" s="171">
        <v>44706</v>
      </c>
      <c r="G22" s="172" t="s">
        <v>43</v>
      </c>
      <c r="H22" s="158"/>
      <c r="I22" s="171">
        <v>44706</v>
      </c>
      <c r="J22" s="189" t="s">
        <v>44</v>
      </c>
    </row>
    <row r="23" spans="2:10" ht="44" customHeight="1" x14ac:dyDescent="0.15">
      <c r="B23" s="188"/>
      <c r="C23" s="181"/>
      <c r="D23" s="154" t="s">
        <v>207</v>
      </c>
      <c r="E23" s="170"/>
      <c r="F23" s="171">
        <v>44737</v>
      </c>
      <c r="G23" s="173"/>
      <c r="H23" s="158"/>
      <c r="I23" s="171">
        <v>44737</v>
      </c>
      <c r="J23" s="190"/>
    </row>
    <row r="24" spans="2:10" ht="23.25" customHeight="1" x14ac:dyDescent="0.15">
      <c r="B24" s="188"/>
      <c r="C24" s="181"/>
      <c r="D24" s="154" t="s">
        <v>205</v>
      </c>
      <c r="E24" s="170"/>
      <c r="F24" s="171">
        <v>44767</v>
      </c>
      <c r="G24" s="173"/>
      <c r="H24" s="158"/>
      <c r="I24" s="171">
        <v>44767</v>
      </c>
      <c r="J24" s="190"/>
    </row>
    <row r="25" spans="2:10" ht="27.75" customHeight="1" x14ac:dyDescent="0.15">
      <c r="B25" s="188"/>
      <c r="C25" s="181"/>
      <c r="D25" s="174" t="s">
        <v>206</v>
      </c>
      <c r="E25" s="175" t="s">
        <v>45</v>
      </c>
      <c r="F25" s="171">
        <v>44798</v>
      </c>
      <c r="G25" s="176"/>
      <c r="H25" s="158"/>
      <c r="I25" s="171">
        <v>44798</v>
      </c>
      <c r="J25" s="190"/>
    </row>
    <row r="26" spans="2:10" ht="98" customHeight="1" x14ac:dyDescent="0.15">
      <c r="B26" s="191" t="s">
        <v>46</v>
      </c>
      <c r="C26" s="181"/>
      <c r="D26" s="177"/>
      <c r="E26" s="178"/>
      <c r="F26" s="171">
        <v>44829</v>
      </c>
      <c r="G26" s="172" t="s">
        <v>47</v>
      </c>
      <c r="H26" s="158"/>
      <c r="I26" s="171">
        <v>44829</v>
      </c>
      <c r="J26" s="192" t="s">
        <v>48</v>
      </c>
    </row>
    <row r="27" spans="2:10" ht="49.25" customHeight="1" x14ac:dyDescent="0.15">
      <c r="B27" s="188" t="s">
        <v>49</v>
      </c>
      <c r="C27" s="182" t="s">
        <v>50</v>
      </c>
      <c r="D27" s="154" t="s">
        <v>198</v>
      </c>
      <c r="E27" s="167" t="s">
        <v>51</v>
      </c>
      <c r="F27" s="171">
        <v>44859</v>
      </c>
      <c r="G27" s="173"/>
      <c r="H27" s="158"/>
      <c r="I27" s="171">
        <v>44859</v>
      </c>
      <c r="J27" s="189" t="s">
        <v>52</v>
      </c>
    </row>
    <row r="28" spans="2:10" ht="49.25" customHeight="1" thickBot="1" x14ac:dyDescent="0.2">
      <c r="B28" s="193"/>
      <c r="C28" s="194"/>
      <c r="D28" s="195" t="s">
        <v>53</v>
      </c>
      <c r="E28" s="196" t="s">
        <v>54</v>
      </c>
      <c r="F28" s="197">
        <v>44920</v>
      </c>
      <c r="G28" s="198"/>
      <c r="H28" s="199"/>
      <c r="I28" s="197">
        <v>44920</v>
      </c>
      <c r="J28" s="200"/>
    </row>
  </sheetData>
  <mergeCells count="22">
    <mergeCell ref="B27:B28"/>
    <mergeCell ref="D25:D26"/>
    <mergeCell ref="B1:J5"/>
    <mergeCell ref="J7:J21"/>
    <mergeCell ref="E25:E26"/>
    <mergeCell ref="E22:E24"/>
    <mergeCell ref="C17:C21"/>
    <mergeCell ref="B7:B21"/>
    <mergeCell ref="E8:E11"/>
    <mergeCell ref="E12:E16"/>
    <mergeCell ref="E17:E19"/>
    <mergeCell ref="C12:C16"/>
    <mergeCell ref="C7:C11"/>
    <mergeCell ref="B22:B25"/>
    <mergeCell ref="J22:J25"/>
    <mergeCell ref="J27:J28"/>
    <mergeCell ref="C22:C26"/>
    <mergeCell ref="H7:H28"/>
    <mergeCell ref="G7:G21"/>
    <mergeCell ref="G22:G25"/>
    <mergeCell ref="G26:G28"/>
    <mergeCell ref="C27:C28"/>
  </mergeCells>
  <phoneticPr fontId="13" type="noConversion"/>
  <hyperlinks>
    <hyperlink ref="J7:J21" location="'$Preoperativa'!A1" display="$Preoperativa'!A1" xr:uid="{00000000-0004-0000-0200-000000000000}"/>
    <hyperlink ref="K1" location="Léame!A1" display="Regresar instructivo" xr:uid="{00000000-0004-0000-0200-000001000000}"/>
    <hyperlink ref="H7:H28" location="Responsables!A1" display="Responsables!A1" xr:uid="{00000000-0004-0000-0200-000002000000}"/>
    <hyperlink ref="J22:J25" location="'$Operativo'!A1" display="'$Operativo'!A1" xr:uid="{00000000-0004-0000-0200-000003000000}"/>
    <hyperlink ref="J26" location="'$Mantenimiento'!A1" display="'$Mantenimiento'!A1" xr:uid="{00000000-0004-0000-0200-000004000000}"/>
    <hyperlink ref="J27:J28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J1:M14"/>
  <sheetViews>
    <sheetView zoomScale="110" zoomScaleNormal="110" workbookViewId="0">
      <selection activeCell="Y55" sqref="Y55"/>
    </sheetView>
  </sheetViews>
  <sheetFormatPr baseColWidth="10" defaultColWidth="11.5" defaultRowHeight="15" x14ac:dyDescent="0.2"/>
  <cols>
    <col min="1" max="9" width="11.5" style="8"/>
    <col min="10" max="10" width="14.6640625" style="8" bestFit="1" customWidth="1"/>
    <col min="11" max="16384" width="11.5" style="8"/>
  </cols>
  <sheetData>
    <row r="1" spans="10:13" ht="16" thickBot="1" x14ac:dyDescent="0.25">
      <c r="M1" s="57" t="s">
        <v>55</v>
      </c>
    </row>
    <row r="2" spans="10:13" ht="16" x14ac:dyDescent="0.2">
      <c r="J2" s="207" t="s">
        <v>56</v>
      </c>
      <c r="K2" s="208" t="s">
        <v>57</v>
      </c>
    </row>
    <row r="3" spans="10:13" ht="16" x14ac:dyDescent="0.2">
      <c r="J3" s="201" t="s">
        <v>58</v>
      </c>
      <c r="K3" s="202" t="s">
        <v>59</v>
      </c>
    </row>
    <row r="4" spans="10:13" ht="16" x14ac:dyDescent="0.2">
      <c r="J4" s="201" t="s">
        <v>60</v>
      </c>
      <c r="K4" s="202">
        <v>2</v>
      </c>
    </row>
    <row r="5" spans="10:13" ht="17" thickBot="1" x14ac:dyDescent="0.25">
      <c r="J5" s="203" t="s">
        <v>47</v>
      </c>
      <c r="K5" s="204" t="s">
        <v>61</v>
      </c>
    </row>
    <row r="6" spans="10:13" ht="16" x14ac:dyDescent="0.2">
      <c r="J6" s="205"/>
      <c r="K6" s="205"/>
    </row>
    <row r="8" spans="10:13" x14ac:dyDescent="0.2">
      <c r="J8" s="22" t="s">
        <v>62</v>
      </c>
      <c r="K8" s="23" t="s">
        <v>208</v>
      </c>
    </row>
    <row r="14" spans="10:13" x14ac:dyDescent="0.2">
      <c r="L14" s="206"/>
    </row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BS526"/>
  <sheetViews>
    <sheetView workbookViewId="0">
      <selection activeCell="Y55" sqref="Y55"/>
    </sheetView>
  </sheetViews>
  <sheetFormatPr baseColWidth="10" defaultColWidth="11.5" defaultRowHeight="16" x14ac:dyDescent="0.2"/>
  <cols>
    <col min="1" max="1" width="11.5" style="209"/>
    <col min="2" max="2" width="49.6640625" style="1" bestFit="1" customWidth="1"/>
    <col min="3" max="3" width="14.5" style="1" customWidth="1"/>
    <col min="4" max="4" width="16" style="1" customWidth="1"/>
    <col min="5" max="5" width="15.5" style="1" customWidth="1"/>
    <col min="6" max="6" width="28" style="1" customWidth="1"/>
    <col min="7" max="7" width="27" style="1" customWidth="1"/>
    <col min="8" max="71" width="11.5" style="209"/>
    <col min="72" max="16384" width="11.5" style="1"/>
  </cols>
  <sheetData>
    <row r="1" spans="2:8" ht="64.5" customHeight="1" thickBot="1" x14ac:dyDescent="0.25">
      <c r="B1" s="212" t="s">
        <v>15</v>
      </c>
      <c r="C1" s="213"/>
      <c r="D1" s="213"/>
      <c r="E1" s="213"/>
      <c r="F1" s="213"/>
      <c r="G1" s="214"/>
    </row>
    <row r="2" spans="2:8" ht="33" thickBot="1" x14ac:dyDescent="0.25">
      <c r="B2" s="230" t="s">
        <v>63</v>
      </c>
      <c r="C2" s="231" t="s">
        <v>64</v>
      </c>
      <c r="D2" s="232" t="s">
        <v>65</v>
      </c>
      <c r="E2" s="232" t="s">
        <v>66</v>
      </c>
      <c r="F2" s="231" t="s">
        <v>67</v>
      </c>
      <c r="G2" s="233" t="s">
        <v>68</v>
      </c>
      <c r="H2" s="57" t="s">
        <v>8</v>
      </c>
    </row>
    <row r="3" spans="2:8" x14ac:dyDescent="0.2">
      <c r="B3" s="215" t="s">
        <v>69</v>
      </c>
      <c r="C3" s="216">
        <v>1</v>
      </c>
      <c r="D3" s="216">
        <v>12</v>
      </c>
      <c r="E3" s="217">
        <v>1</v>
      </c>
      <c r="F3" s="218">
        <v>8000000</v>
      </c>
      <c r="G3" s="219">
        <f>+C3*D3*E3*F3</f>
        <v>96000000</v>
      </c>
    </row>
    <row r="4" spans="2:8" x14ac:dyDescent="0.2">
      <c r="B4" s="220" t="s">
        <v>70</v>
      </c>
      <c r="C4" s="221">
        <v>2</v>
      </c>
      <c r="D4" s="221">
        <v>12</v>
      </c>
      <c r="E4" s="222">
        <v>1</v>
      </c>
      <c r="F4" s="223">
        <v>6900000</v>
      </c>
      <c r="G4" s="224">
        <f>+C4*D4*E4*F4</f>
        <v>165600000</v>
      </c>
    </row>
    <row r="5" spans="2:8" x14ac:dyDescent="0.2">
      <c r="B5" s="220" t="s">
        <v>71</v>
      </c>
      <c r="C5" s="221">
        <v>2</v>
      </c>
      <c r="D5" s="221">
        <v>12</v>
      </c>
      <c r="E5" s="222">
        <v>1</v>
      </c>
      <c r="F5" s="223">
        <v>6900000</v>
      </c>
      <c r="G5" s="224">
        <f t="shared" ref="G5:G8" si="0">+C5*D5*E5*F5</f>
        <v>165600000</v>
      </c>
    </row>
    <row r="6" spans="2:8" x14ac:dyDescent="0.2">
      <c r="B6" s="220" t="s">
        <v>72</v>
      </c>
      <c r="C6" s="221">
        <v>1</v>
      </c>
      <c r="D6" s="221">
        <v>12</v>
      </c>
      <c r="E6" s="225">
        <v>1</v>
      </c>
      <c r="F6" s="223">
        <v>3500000</v>
      </c>
      <c r="G6" s="224">
        <f>+C6*D6*E6*F6</f>
        <v>42000000</v>
      </c>
    </row>
    <row r="7" spans="2:8" x14ac:dyDescent="0.2">
      <c r="B7" s="220" t="s">
        <v>73</v>
      </c>
      <c r="C7" s="221">
        <v>3</v>
      </c>
      <c r="D7" s="221">
        <v>12</v>
      </c>
      <c r="E7" s="225">
        <v>1</v>
      </c>
      <c r="F7" s="223">
        <v>2500000</v>
      </c>
      <c r="G7" s="224">
        <f>+C7*D7*E7*F7</f>
        <v>90000000</v>
      </c>
    </row>
    <row r="8" spans="2:8" x14ac:dyDescent="0.2">
      <c r="B8" s="220" t="s">
        <v>74</v>
      </c>
      <c r="C8" s="221"/>
      <c r="D8" s="221"/>
      <c r="E8" s="221"/>
      <c r="F8" s="223"/>
      <c r="G8" s="224">
        <f t="shared" si="0"/>
        <v>0</v>
      </c>
    </row>
    <row r="9" spans="2:8" ht="17" thickBot="1" x14ac:dyDescent="0.25">
      <c r="B9" s="226" t="s">
        <v>75</v>
      </c>
      <c r="C9" s="227">
        <v>2</v>
      </c>
      <c r="D9" s="227">
        <v>6</v>
      </c>
      <c r="E9" s="228">
        <v>0.2</v>
      </c>
      <c r="F9" s="229">
        <v>1000000</v>
      </c>
      <c r="G9" s="224">
        <f>+C9*D9*E9*F9</f>
        <v>2400000.0000000005</v>
      </c>
    </row>
    <row r="10" spans="2:8" x14ac:dyDescent="0.2">
      <c r="F10" s="209"/>
      <c r="G10" s="209"/>
    </row>
    <row r="11" spans="2:8" ht="17" thickBot="1" x14ac:dyDescent="0.25">
      <c r="F11" s="209"/>
      <c r="G11" s="209"/>
    </row>
    <row r="12" spans="2:8" ht="31.5" customHeight="1" thickBot="1" x14ac:dyDescent="0.25">
      <c r="B12" s="234" t="s">
        <v>76</v>
      </c>
      <c r="C12" s="235"/>
      <c r="D12" s="235"/>
      <c r="E12" s="236"/>
      <c r="F12" s="209"/>
      <c r="G12" s="209"/>
    </row>
    <row r="13" spans="2:8" ht="22.5" customHeight="1" thickBot="1" x14ac:dyDescent="0.25">
      <c r="B13" s="250" t="s">
        <v>267</v>
      </c>
      <c r="C13" s="251"/>
      <c r="D13" s="251"/>
      <c r="E13" s="252"/>
      <c r="F13" s="210"/>
      <c r="G13" s="209"/>
    </row>
    <row r="14" spans="2:8" x14ac:dyDescent="0.2">
      <c r="B14" s="253"/>
      <c r="C14" s="254"/>
      <c r="D14" s="255" t="s">
        <v>268</v>
      </c>
      <c r="E14" s="256"/>
      <c r="F14" s="210"/>
      <c r="G14" s="209"/>
    </row>
    <row r="15" spans="2:8" x14ac:dyDescent="0.2">
      <c r="B15" s="67" t="s">
        <v>263</v>
      </c>
      <c r="C15" s="237">
        <v>2021</v>
      </c>
      <c r="D15" s="238" t="s">
        <v>77</v>
      </c>
      <c r="E15" s="239">
        <v>6800</v>
      </c>
      <c r="F15" s="210"/>
      <c r="G15" s="209"/>
    </row>
    <row r="16" spans="2:8" x14ac:dyDescent="0.2">
      <c r="B16" s="68" t="s">
        <v>264</v>
      </c>
      <c r="C16" s="240">
        <v>908526</v>
      </c>
      <c r="D16" s="238" t="s">
        <v>78</v>
      </c>
      <c r="E16" s="239">
        <v>18548</v>
      </c>
      <c r="F16" s="210"/>
      <c r="G16" s="209"/>
    </row>
    <row r="17" spans="2:7" ht="17" x14ac:dyDescent="0.2">
      <c r="B17" s="67" t="s">
        <v>254</v>
      </c>
      <c r="C17" s="240">
        <v>106454</v>
      </c>
      <c r="D17" s="241" t="s">
        <v>79</v>
      </c>
      <c r="E17" s="239">
        <v>3000</v>
      </c>
      <c r="F17" s="210"/>
      <c r="G17" s="209"/>
    </row>
    <row r="18" spans="2:7" ht="33" x14ac:dyDescent="0.2">
      <c r="B18" s="67" t="s">
        <v>265</v>
      </c>
      <c r="C18" s="237">
        <v>30</v>
      </c>
      <c r="D18" s="241" t="s">
        <v>80</v>
      </c>
      <c r="E18" s="239">
        <v>0</v>
      </c>
      <c r="F18" s="210"/>
      <c r="G18" s="209"/>
    </row>
    <row r="19" spans="2:7" ht="33" x14ac:dyDescent="0.2">
      <c r="B19" s="69" t="s">
        <v>266</v>
      </c>
      <c r="C19" s="237">
        <v>8</v>
      </c>
      <c r="D19" s="241" t="s">
        <v>81</v>
      </c>
      <c r="E19" s="239">
        <v>0</v>
      </c>
      <c r="F19" s="210"/>
      <c r="G19" s="209"/>
    </row>
    <row r="20" spans="2:7" ht="18" thickBot="1" x14ac:dyDescent="0.25">
      <c r="B20" s="242"/>
      <c r="C20" s="243"/>
      <c r="D20" s="244" t="s">
        <v>269</v>
      </c>
      <c r="E20" s="245">
        <f>SUM(E15:E19)</f>
        <v>28348</v>
      </c>
      <c r="F20" s="210"/>
      <c r="G20" s="209"/>
    </row>
    <row r="21" spans="2:7" ht="17" thickBot="1" x14ac:dyDescent="0.25">
      <c r="B21" s="257"/>
      <c r="C21" s="257"/>
      <c r="D21" s="257"/>
      <c r="E21" s="257"/>
      <c r="F21" s="210"/>
      <c r="G21" s="209"/>
    </row>
    <row r="22" spans="2:7" ht="54" customHeight="1" x14ac:dyDescent="0.2">
      <c r="B22" s="246" t="s">
        <v>209</v>
      </c>
      <c r="C22" s="247"/>
      <c r="D22" s="248" t="s">
        <v>210</v>
      </c>
      <c r="E22" s="249"/>
      <c r="F22" s="210"/>
      <c r="G22" s="209"/>
    </row>
    <row r="23" spans="2:7" x14ac:dyDescent="0.2">
      <c r="B23" s="66" t="s">
        <v>249</v>
      </c>
      <c r="C23" s="4">
        <v>1</v>
      </c>
      <c r="D23" s="258">
        <f>C16</f>
        <v>908526</v>
      </c>
      <c r="E23" s="259"/>
      <c r="F23" s="210"/>
      <c r="G23" s="209"/>
    </row>
    <row r="24" spans="2:7" x14ac:dyDescent="0.2">
      <c r="B24" s="66" t="s">
        <v>250</v>
      </c>
      <c r="C24" s="4">
        <v>8.3299999999999999E-2</v>
      </c>
      <c r="D24" s="258">
        <f>$D$13*C24</f>
        <v>0</v>
      </c>
      <c r="E24" s="259"/>
      <c r="F24" s="210"/>
      <c r="G24" s="209"/>
    </row>
    <row r="25" spans="2:7" x14ac:dyDescent="0.2">
      <c r="B25" s="66" t="s">
        <v>251</v>
      </c>
      <c r="C25" s="4">
        <v>4.1700000000000001E-2</v>
      </c>
      <c r="D25" s="258">
        <f>$D$13*C25</f>
        <v>0</v>
      </c>
      <c r="E25" s="259"/>
      <c r="F25" s="210"/>
      <c r="G25" s="209"/>
    </row>
    <row r="26" spans="2:7" x14ac:dyDescent="0.2">
      <c r="B26" s="66" t="s">
        <v>252</v>
      </c>
      <c r="C26" s="4">
        <v>8.3299999999999999E-2</v>
      </c>
      <c r="D26" s="258">
        <f>$D$13*C26</f>
        <v>0</v>
      </c>
      <c r="E26" s="259"/>
      <c r="F26" s="210"/>
      <c r="G26" s="209"/>
    </row>
    <row r="27" spans="2:7" x14ac:dyDescent="0.2">
      <c r="B27" s="66" t="s">
        <v>253</v>
      </c>
      <c r="C27" s="4">
        <v>0.01</v>
      </c>
      <c r="D27" s="258">
        <f>$D$13*C27</f>
        <v>0</v>
      </c>
      <c r="E27" s="259"/>
      <c r="F27" s="210"/>
      <c r="G27" s="209"/>
    </row>
    <row r="28" spans="2:7" x14ac:dyDescent="0.2">
      <c r="B28" s="66" t="s">
        <v>254</v>
      </c>
      <c r="C28" s="4">
        <f>C17/C16</f>
        <v>0.11717221081179845</v>
      </c>
      <c r="D28" s="258">
        <f>C17</f>
        <v>106454</v>
      </c>
      <c r="E28" s="259"/>
      <c r="F28" s="210"/>
      <c r="G28" s="209"/>
    </row>
    <row r="29" spans="2:7" x14ac:dyDescent="0.2">
      <c r="B29" s="66" t="s">
        <v>255</v>
      </c>
      <c r="C29" s="4">
        <v>8.5000000000000006E-2</v>
      </c>
      <c r="D29" s="258">
        <f t="shared" ref="D29:D34" si="1">$D$13*C29</f>
        <v>0</v>
      </c>
      <c r="E29" s="259"/>
      <c r="F29" s="210"/>
      <c r="G29" s="209"/>
    </row>
    <row r="30" spans="2:7" x14ac:dyDescent="0.2">
      <c r="B30" s="66" t="s">
        <v>256</v>
      </c>
      <c r="C30" s="4">
        <v>6.9599999999999995E-2</v>
      </c>
      <c r="D30" s="258">
        <f t="shared" si="1"/>
        <v>0</v>
      </c>
      <c r="E30" s="259"/>
      <c r="F30" s="210"/>
      <c r="G30" s="209"/>
    </row>
    <row r="31" spans="2:7" x14ac:dyDescent="0.2">
      <c r="B31" s="66" t="s">
        <v>257</v>
      </c>
      <c r="C31" s="5">
        <v>0.12</v>
      </c>
      <c r="D31" s="258">
        <f t="shared" si="1"/>
        <v>0</v>
      </c>
      <c r="E31" s="259"/>
      <c r="F31" s="210"/>
      <c r="G31" s="209"/>
    </row>
    <row r="32" spans="2:7" x14ac:dyDescent="0.2">
      <c r="B32" s="66" t="s">
        <v>258</v>
      </c>
      <c r="C32" s="4">
        <v>0.02</v>
      </c>
      <c r="D32" s="258">
        <f t="shared" si="1"/>
        <v>0</v>
      </c>
      <c r="E32" s="259"/>
      <c r="F32" s="210"/>
      <c r="G32" s="209"/>
    </row>
    <row r="33" spans="2:7" x14ac:dyDescent="0.2">
      <c r="B33" s="66" t="s">
        <v>259</v>
      </c>
      <c r="C33" s="4">
        <v>0.03</v>
      </c>
      <c r="D33" s="258">
        <f t="shared" si="1"/>
        <v>0</v>
      </c>
      <c r="E33" s="259"/>
      <c r="F33" s="210"/>
      <c r="G33" s="209"/>
    </row>
    <row r="34" spans="2:7" x14ac:dyDescent="0.2">
      <c r="B34" s="66" t="s">
        <v>260</v>
      </c>
      <c r="C34" s="4">
        <v>0.04</v>
      </c>
      <c r="D34" s="258">
        <f t="shared" si="1"/>
        <v>0</v>
      </c>
      <c r="E34" s="259"/>
      <c r="F34" s="210"/>
      <c r="G34" s="209"/>
    </row>
    <row r="35" spans="2:7" x14ac:dyDescent="0.2">
      <c r="B35" s="66" t="s">
        <v>261</v>
      </c>
      <c r="C35" s="4">
        <f>D35/D23</f>
        <v>7.8005472600674057E-3</v>
      </c>
      <c r="D35" s="258">
        <f>E20/4</f>
        <v>7087</v>
      </c>
      <c r="E35" s="259"/>
      <c r="F35" s="210"/>
      <c r="G35" s="209"/>
    </row>
    <row r="36" spans="2:7" x14ac:dyDescent="0.2">
      <c r="B36" s="24"/>
      <c r="C36" s="4"/>
      <c r="D36" s="260"/>
      <c r="E36" s="261"/>
      <c r="F36" s="210"/>
      <c r="G36" s="209"/>
    </row>
    <row r="37" spans="2:7" ht="17" thickBot="1" x14ac:dyDescent="0.25">
      <c r="B37" s="262" t="s">
        <v>262</v>
      </c>
      <c r="C37" s="263">
        <f>SUM(C23:C35)</f>
        <v>1.707872758071866</v>
      </c>
      <c r="D37" s="264">
        <f>SUM(D23:E35)</f>
        <v>1022067</v>
      </c>
      <c r="E37" s="265"/>
      <c r="F37" s="210"/>
      <c r="G37" s="209"/>
    </row>
    <row r="38" spans="2:7" ht="17" thickBot="1" x14ac:dyDescent="0.25">
      <c r="B38" s="3"/>
      <c r="C38" s="3"/>
      <c r="D38" s="3"/>
      <c r="E38" s="3"/>
      <c r="F38" s="210"/>
      <c r="G38" s="209"/>
    </row>
    <row r="39" spans="2:7" ht="24.75" customHeight="1" thickBot="1" x14ac:dyDescent="0.25">
      <c r="B39" s="250" t="s">
        <v>245</v>
      </c>
      <c r="C39" s="251"/>
      <c r="D39" s="251"/>
      <c r="E39" s="251"/>
      <c r="F39" s="252"/>
      <c r="G39" s="209"/>
    </row>
    <row r="40" spans="2:7" x14ac:dyDescent="0.2">
      <c r="B40" s="215"/>
      <c r="C40" s="266" t="s">
        <v>90</v>
      </c>
      <c r="D40" s="266" t="s">
        <v>247</v>
      </c>
      <c r="E40" s="266" t="s">
        <v>248</v>
      </c>
      <c r="F40" s="267" t="s">
        <v>211</v>
      </c>
      <c r="G40" s="209"/>
    </row>
    <row r="41" spans="2:7" ht="17" thickBot="1" x14ac:dyDescent="0.25">
      <c r="B41" s="226" t="s">
        <v>246</v>
      </c>
      <c r="C41" s="268" t="s">
        <v>145</v>
      </c>
      <c r="D41" s="269">
        <f>(C16/C18)*1</f>
        <v>30284.2</v>
      </c>
      <c r="E41" s="270">
        <f>+$C$24</f>
        <v>8.3299999999999999E-2</v>
      </c>
      <c r="F41" s="271">
        <f>+E41*D41</f>
        <v>2522.6738599999999</v>
      </c>
      <c r="G41" s="209"/>
    </row>
    <row r="42" spans="2:7" s="209" customFormat="1" x14ac:dyDescent="0.2">
      <c r="B42" s="8"/>
      <c r="C42" s="8"/>
      <c r="D42" s="8"/>
      <c r="E42" s="8"/>
      <c r="F42" s="8"/>
    </row>
    <row r="43" spans="2:7" s="209" customFormat="1" x14ac:dyDescent="0.2">
      <c r="B43" s="211"/>
      <c r="C43" s="8"/>
      <c r="D43" s="8"/>
      <c r="E43" s="8"/>
      <c r="F43" s="8"/>
    </row>
    <row r="44" spans="2:7" s="209" customFormat="1" x14ac:dyDescent="0.2">
      <c r="B44" s="8"/>
      <c r="C44" s="8"/>
      <c r="D44" s="8"/>
      <c r="E44" s="8"/>
      <c r="F44" s="8"/>
    </row>
    <row r="45" spans="2:7" s="209" customFormat="1" x14ac:dyDescent="0.2"/>
    <row r="46" spans="2:7" s="209" customFormat="1" x14ac:dyDescent="0.2"/>
    <row r="47" spans="2:7" s="209" customFormat="1" x14ac:dyDescent="0.2"/>
    <row r="48" spans="2:7" s="209" customFormat="1" x14ac:dyDescent="0.2"/>
    <row r="49" s="209" customFormat="1" x14ac:dyDescent="0.2"/>
    <row r="50" s="209" customFormat="1" x14ac:dyDescent="0.2"/>
    <row r="51" s="209" customFormat="1" x14ac:dyDescent="0.2"/>
    <row r="52" s="209" customFormat="1" x14ac:dyDescent="0.2"/>
    <row r="53" s="209" customFormat="1" x14ac:dyDescent="0.2"/>
    <row r="54" s="209" customFormat="1" x14ac:dyDescent="0.2"/>
    <row r="55" s="209" customFormat="1" x14ac:dyDescent="0.2"/>
    <row r="56" s="209" customFormat="1" x14ac:dyDescent="0.2"/>
    <row r="57" s="209" customFormat="1" x14ac:dyDescent="0.2"/>
    <row r="58" s="209" customFormat="1" x14ac:dyDescent="0.2"/>
    <row r="59" s="209" customFormat="1" x14ac:dyDescent="0.2"/>
    <row r="60" s="209" customFormat="1" x14ac:dyDescent="0.2"/>
    <row r="61" s="209" customFormat="1" x14ac:dyDescent="0.2"/>
    <row r="62" s="209" customFormat="1" x14ac:dyDescent="0.2"/>
    <row r="63" s="209" customFormat="1" x14ac:dyDescent="0.2"/>
    <row r="64" s="209" customFormat="1" x14ac:dyDescent="0.2"/>
    <row r="65" s="209" customFormat="1" x14ac:dyDescent="0.2"/>
    <row r="66" s="209" customFormat="1" x14ac:dyDescent="0.2"/>
    <row r="67" s="209" customFormat="1" x14ac:dyDescent="0.2"/>
    <row r="68" s="209" customFormat="1" x14ac:dyDescent="0.2"/>
    <row r="69" s="209" customFormat="1" x14ac:dyDescent="0.2"/>
    <row r="70" s="209" customFormat="1" x14ac:dyDescent="0.2"/>
    <row r="71" s="209" customFormat="1" x14ac:dyDescent="0.2"/>
    <row r="72" s="209" customFormat="1" x14ac:dyDescent="0.2"/>
    <row r="73" s="209" customFormat="1" x14ac:dyDescent="0.2"/>
    <row r="74" s="209" customFormat="1" x14ac:dyDescent="0.2"/>
    <row r="75" s="209" customFormat="1" x14ac:dyDescent="0.2"/>
    <row r="76" s="209" customFormat="1" x14ac:dyDescent="0.2"/>
    <row r="77" s="209" customFormat="1" x14ac:dyDescent="0.2"/>
    <row r="78" s="209" customFormat="1" x14ac:dyDescent="0.2"/>
    <row r="79" s="209" customFormat="1" x14ac:dyDescent="0.2"/>
    <row r="80" s="209" customFormat="1" x14ac:dyDescent="0.2"/>
    <row r="81" s="209" customFormat="1" x14ac:dyDescent="0.2"/>
    <row r="82" s="209" customFormat="1" x14ac:dyDescent="0.2"/>
    <row r="83" s="209" customFormat="1" x14ac:dyDescent="0.2"/>
    <row r="84" s="209" customFormat="1" x14ac:dyDescent="0.2"/>
    <row r="85" s="209" customFormat="1" x14ac:dyDescent="0.2"/>
    <row r="86" s="209" customFormat="1" x14ac:dyDescent="0.2"/>
    <row r="87" s="209" customFormat="1" x14ac:dyDescent="0.2"/>
    <row r="88" s="209" customFormat="1" x14ac:dyDescent="0.2"/>
    <row r="89" s="209" customFormat="1" x14ac:dyDescent="0.2"/>
    <row r="90" s="209" customFormat="1" x14ac:dyDescent="0.2"/>
    <row r="91" s="209" customFormat="1" x14ac:dyDescent="0.2"/>
    <row r="92" s="209" customFormat="1" x14ac:dyDescent="0.2"/>
    <row r="93" s="209" customFormat="1" x14ac:dyDescent="0.2"/>
    <row r="94" s="209" customFormat="1" x14ac:dyDescent="0.2"/>
    <row r="95" s="209" customFormat="1" x14ac:dyDescent="0.2"/>
    <row r="96" s="209" customFormat="1" x14ac:dyDescent="0.2"/>
    <row r="97" s="209" customFormat="1" x14ac:dyDescent="0.2"/>
    <row r="98" s="209" customFormat="1" x14ac:dyDescent="0.2"/>
    <row r="99" s="209" customFormat="1" x14ac:dyDescent="0.2"/>
    <row r="100" s="209" customFormat="1" x14ac:dyDescent="0.2"/>
    <row r="101" s="209" customFormat="1" x14ac:dyDescent="0.2"/>
    <row r="102" s="209" customFormat="1" x14ac:dyDescent="0.2"/>
    <row r="103" s="209" customFormat="1" x14ac:dyDescent="0.2"/>
    <row r="104" s="209" customFormat="1" x14ac:dyDescent="0.2"/>
    <row r="105" s="209" customFormat="1" x14ac:dyDescent="0.2"/>
    <row r="106" s="209" customFormat="1" x14ac:dyDescent="0.2"/>
    <row r="107" s="209" customFormat="1" x14ac:dyDescent="0.2"/>
    <row r="108" s="209" customFormat="1" x14ac:dyDescent="0.2"/>
    <row r="109" s="209" customFormat="1" x14ac:dyDescent="0.2"/>
    <row r="110" s="209" customFormat="1" x14ac:dyDescent="0.2"/>
    <row r="111" s="209" customFormat="1" x14ac:dyDescent="0.2"/>
    <row r="112" s="209" customFormat="1" x14ac:dyDescent="0.2"/>
    <row r="113" s="209" customFormat="1" x14ac:dyDescent="0.2"/>
    <row r="114" s="209" customFormat="1" x14ac:dyDescent="0.2"/>
    <row r="115" s="209" customFormat="1" x14ac:dyDescent="0.2"/>
    <row r="116" s="209" customFormat="1" x14ac:dyDescent="0.2"/>
    <row r="117" s="209" customFormat="1" x14ac:dyDescent="0.2"/>
    <row r="118" s="209" customFormat="1" x14ac:dyDescent="0.2"/>
    <row r="119" s="209" customFormat="1" x14ac:dyDescent="0.2"/>
    <row r="120" s="209" customFormat="1" x14ac:dyDescent="0.2"/>
    <row r="121" s="209" customFormat="1" x14ac:dyDescent="0.2"/>
    <row r="122" s="209" customFormat="1" x14ac:dyDescent="0.2"/>
    <row r="123" s="209" customFormat="1" x14ac:dyDescent="0.2"/>
    <row r="124" s="209" customFormat="1" x14ac:dyDescent="0.2"/>
    <row r="125" s="209" customFormat="1" x14ac:dyDescent="0.2"/>
    <row r="126" s="209" customFormat="1" x14ac:dyDescent="0.2"/>
    <row r="127" s="209" customFormat="1" x14ac:dyDescent="0.2"/>
    <row r="128" s="209" customFormat="1" x14ac:dyDescent="0.2"/>
    <row r="129" s="209" customFormat="1" x14ac:dyDescent="0.2"/>
    <row r="130" s="209" customFormat="1" x14ac:dyDescent="0.2"/>
    <row r="131" s="209" customFormat="1" x14ac:dyDescent="0.2"/>
    <row r="132" s="209" customFormat="1" x14ac:dyDescent="0.2"/>
    <row r="133" s="209" customFormat="1" x14ac:dyDescent="0.2"/>
    <row r="134" s="209" customFormat="1" x14ac:dyDescent="0.2"/>
    <row r="135" s="209" customFormat="1" x14ac:dyDescent="0.2"/>
    <row r="136" s="209" customFormat="1" x14ac:dyDescent="0.2"/>
    <row r="137" s="209" customFormat="1" x14ac:dyDescent="0.2"/>
    <row r="138" s="209" customFormat="1" x14ac:dyDescent="0.2"/>
    <row r="139" s="209" customFormat="1" x14ac:dyDescent="0.2"/>
    <row r="140" s="209" customFormat="1" x14ac:dyDescent="0.2"/>
    <row r="141" s="209" customFormat="1" x14ac:dyDescent="0.2"/>
    <row r="142" s="209" customFormat="1" x14ac:dyDescent="0.2"/>
    <row r="143" s="209" customFormat="1" x14ac:dyDescent="0.2"/>
    <row r="144" s="209" customFormat="1" x14ac:dyDescent="0.2"/>
    <row r="145" s="209" customFormat="1" x14ac:dyDescent="0.2"/>
    <row r="146" s="209" customFormat="1" x14ac:dyDescent="0.2"/>
    <row r="147" s="209" customFormat="1" x14ac:dyDescent="0.2"/>
    <row r="148" s="209" customFormat="1" x14ac:dyDescent="0.2"/>
    <row r="149" s="209" customFormat="1" x14ac:dyDescent="0.2"/>
    <row r="150" s="209" customFormat="1" x14ac:dyDescent="0.2"/>
    <row r="151" s="209" customFormat="1" x14ac:dyDescent="0.2"/>
    <row r="152" s="209" customFormat="1" x14ac:dyDescent="0.2"/>
    <row r="153" s="209" customFormat="1" x14ac:dyDescent="0.2"/>
    <row r="154" s="209" customFormat="1" x14ac:dyDescent="0.2"/>
    <row r="155" s="209" customFormat="1" x14ac:dyDescent="0.2"/>
    <row r="156" s="209" customFormat="1" x14ac:dyDescent="0.2"/>
    <row r="157" s="209" customFormat="1" x14ac:dyDescent="0.2"/>
    <row r="158" s="209" customFormat="1" x14ac:dyDescent="0.2"/>
    <row r="159" s="209" customFormat="1" x14ac:dyDescent="0.2"/>
    <row r="160" s="209" customFormat="1" x14ac:dyDescent="0.2"/>
    <row r="161" s="209" customFormat="1" x14ac:dyDescent="0.2"/>
    <row r="162" s="209" customFormat="1" x14ac:dyDescent="0.2"/>
    <row r="163" s="209" customFormat="1" x14ac:dyDescent="0.2"/>
    <row r="164" s="209" customFormat="1" x14ac:dyDescent="0.2"/>
    <row r="165" s="209" customFormat="1" x14ac:dyDescent="0.2"/>
    <row r="166" s="209" customFormat="1" x14ac:dyDescent="0.2"/>
    <row r="167" s="209" customFormat="1" x14ac:dyDescent="0.2"/>
    <row r="168" s="209" customFormat="1" x14ac:dyDescent="0.2"/>
    <row r="169" s="209" customFormat="1" x14ac:dyDescent="0.2"/>
    <row r="170" s="209" customFormat="1" x14ac:dyDescent="0.2"/>
    <row r="171" s="209" customFormat="1" x14ac:dyDescent="0.2"/>
    <row r="172" s="209" customFormat="1" x14ac:dyDescent="0.2"/>
    <row r="173" s="209" customFormat="1" x14ac:dyDescent="0.2"/>
    <row r="174" s="209" customFormat="1" x14ac:dyDescent="0.2"/>
    <row r="175" s="209" customFormat="1" x14ac:dyDescent="0.2"/>
    <row r="176" s="209" customFormat="1" x14ac:dyDescent="0.2"/>
    <row r="177" s="209" customFormat="1" x14ac:dyDescent="0.2"/>
    <row r="178" s="209" customFormat="1" x14ac:dyDescent="0.2"/>
    <row r="179" s="209" customFormat="1" x14ac:dyDescent="0.2"/>
    <row r="180" s="209" customFormat="1" x14ac:dyDescent="0.2"/>
    <row r="181" s="209" customFormat="1" x14ac:dyDescent="0.2"/>
    <row r="182" s="209" customFormat="1" x14ac:dyDescent="0.2"/>
    <row r="183" s="209" customFormat="1" x14ac:dyDescent="0.2"/>
    <row r="184" s="209" customFormat="1" x14ac:dyDescent="0.2"/>
    <row r="185" s="209" customFormat="1" x14ac:dyDescent="0.2"/>
    <row r="186" s="209" customFormat="1" x14ac:dyDescent="0.2"/>
    <row r="187" s="209" customFormat="1" x14ac:dyDescent="0.2"/>
    <row r="188" s="209" customFormat="1" x14ac:dyDescent="0.2"/>
    <row r="189" s="209" customFormat="1" x14ac:dyDescent="0.2"/>
    <row r="190" s="209" customFormat="1" x14ac:dyDescent="0.2"/>
    <row r="191" s="209" customFormat="1" x14ac:dyDescent="0.2"/>
    <row r="192" s="209" customFormat="1" x14ac:dyDescent="0.2"/>
    <row r="193" s="209" customFormat="1" x14ac:dyDescent="0.2"/>
    <row r="194" s="209" customFormat="1" x14ac:dyDescent="0.2"/>
    <row r="195" s="209" customFormat="1" x14ac:dyDescent="0.2"/>
    <row r="196" s="209" customFormat="1" x14ac:dyDescent="0.2"/>
    <row r="197" s="209" customFormat="1" x14ac:dyDescent="0.2"/>
    <row r="198" s="209" customFormat="1" x14ac:dyDescent="0.2"/>
    <row r="199" s="209" customFormat="1" x14ac:dyDescent="0.2"/>
    <row r="200" s="209" customFormat="1" x14ac:dyDescent="0.2"/>
    <row r="201" s="209" customFormat="1" x14ac:dyDescent="0.2"/>
    <row r="202" s="209" customFormat="1" x14ac:dyDescent="0.2"/>
    <row r="203" s="209" customFormat="1" x14ac:dyDescent="0.2"/>
    <row r="204" s="209" customFormat="1" x14ac:dyDescent="0.2"/>
    <row r="205" s="209" customFormat="1" x14ac:dyDescent="0.2"/>
    <row r="206" s="209" customFormat="1" x14ac:dyDescent="0.2"/>
    <row r="207" s="209" customFormat="1" x14ac:dyDescent="0.2"/>
    <row r="208" s="209" customFormat="1" x14ac:dyDescent="0.2"/>
    <row r="209" s="209" customFormat="1" x14ac:dyDescent="0.2"/>
    <row r="210" s="209" customFormat="1" x14ac:dyDescent="0.2"/>
    <row r="211" s="209" customFormat="1" x14ac:dyDescent="0.2"/>
    <row r="212" s="209" customFormat="1" x14ac:dyDescent="0.2"/>
    <row r="213" s="209" customFormat="1" x14ac:dyDescent="0.2"/>
    <row r="214" s="209" customFormat="1" x14ac:dyDescent="0.2"/>
    <row r="215" s="209" customFormat="1" x14ac:dyDescent="0.2"/>
    <row r="216" s="209" customFormat="1" x14ac:dyDescent="0.2"/>
    <row r="217" s="209" customFormat="1" x14ac:dyDescent="0.2"/>
    <row r="218" s="209" customFormat="1" x14ac:dyDescent="0.2"/>
    <row r="219" s="209" customFormat="1" x14ac:dyDescent="0.2"/>
    <row r="220" s="209" customFormat="1" x14ac:dyDescent="0.2"/>
    <row r="221" s="209" customFormat="1" x14ac:dyDescent="0.2"/>
    <row r="222" s="209" customFormat="1" x14ac:dyDescent="0.2"/>
    <row r="223" s="209" customFormat="1" x14ac:dyDescent="0.2"/>
    <row r="224" s="209" customFormat="1" x14ac:dyDescent="0.2"/>
    <row r="225" s="209" customFormat="1" x14ac:dyDescent="0.2"/>
    <row r="226" s="209" customFormat="1" x14ac:dyDescent="0.2"/>
    <row r="227" s="209" customFormat="1" x14ac:dyDescent="0.2"/>
    <row r="228" s="209" customFormat="1" x14ac:dyDescent="0.2"/>
    <row r="229" s="209" customFormat="1" x14ac:dyDescent="0.2"/>
    <row r="230" s="209" customFormat="1" x14ac:dyDescent="0.2"/>
    <row r="231" s="209" customFormat="1" x14ac:dyDescent="0.2"/>
    <row r="232" s="209" customFormat="1" x14ac:dyDescent="0.2"/>
    <row r="233" s="209" customFormat="1" x14ac:dyDescent="0.2"/>
    <row r="234" s="209" customFormat="1" x14ac:dyDescent="0.2"/>
    <row r="235" s="209" customFormat="1" x14ac:dyDescent="0.2"/>
    <row r="236" s="209" customFormat="1" x14ac:dyDescent="0.2"/>
    <row r="237" s="209" customFormat="1" x14ac:dyDescent="0.2"/>
    <row r="238" s="209" customFormat="1" x14ac:dyDescent="0.2"/>
    <row r="239" s="209" customFormat="1" x14ac:dyDescent="0.2"/>
    <row r="240" s="209" customFormat="1" x14ac:dyDescent="0.2"/>
    <row r="241" s="209" customFormat="1" x14ac:dyDescent="0.2"/>
    <row r="242" s="209" customFormat="1" x14ac:dyDescent="0.2"/>
    <row r="243" s="209" customFormat="1" x14ac:dyDescent="0.2"/>
    <row r="244" s="209" customFormat="1" x14ac:dyDescent="0.2"/>
    <row r="245" s="209" customFormat="1" x14ac:dyDescent="0.2"/>
    <row r="246" s="209" customFormat="1" x14ac:dyDescent="0.2"/>
    <row r="247" s="209" customFormat="1" x14ac:dyDescent="0.2"/>
    <row r="248" s="209" customFormat="1" x14ac:dyDescent="0.2"/>
    <row r="249" s="209" customFormat="1" x14ac:dyDescent="0.2"/>
    <row r="250" s="209" customFormat="1" x14ac:dyDescent="0.2"/>
    <row r="251" s="209" customFormat="1" x14ac:dyDescent="0.2"/>
    <row r="252" s="209" customFormat="1" x14ac:dyDescent="0.2"/>
    <row r="253" s="209" customFormat="1" x14ac:dyDescent="0.2"/>
    <row r="254" s="209" customFormat="1" x14ac:dyDescent="0.2"/>
    <row r="255" s="209" customFormat="1" x14ac:dyDescent="0.2"/>
    <row r="256" s="209" customFormat="1" x14ac:dyDescent="0.2"/>
    <row r="257" s="209" customFormat="1" x14ac:dyDescent="0.2"/>
    <row r="258" s="209" customFormat="1" x14ac:dyDescent="0.2"/>
    <row r="259" s="209" customFormat="1" x14ac:dyDescent="0.2"/>
    <row r="260" s="209" customFormat="1" x14ac:dyDescent="0.2"/>
    <row r="261" s="209" customFormat="1" x14ac:dyDescent="0.2"/>
    <row r="262" s="209" customFormat="1" x14ac:dyDescent="0.2"/>
    <row r="263" s="209" customFormat="1" x14ac:dyDescent="0.2"/>
    <row r="264" s="209" customFormat="1" x14ac:dyDescent="0.2"/>
    <row r="265" s="209" customFormat="1" x14ac:dyDescent="0.2"/>
    <row r="266" s="209" customFormat="1" x14ac:dyDescent="0.2"/>
    <row r="267" s="209" customFormat="1" x14ac:dyDescent="0.2"/>
    <row r="268" s="209" customFormat="1" x14ac:dyDescent="0.2"/>
    <row r="269" s="209" customFormat="1" x14ac:dyDescent="0.2"/>
    <row r="270" s="209" customFormat="1" x14ac:dyDescent="0.2"/>
    <row r="271" s="209" customFormat="1" x14ac:dyDescent="0.2"/>
    <row r="272" s="209" customFormat="1" x14ac:dyDescent="0.2"/>
    <row r="273" s="209" customFormat="1" x14ac:dyDescent="0.2"/>
    <row r="274" s="209" customFormat="1" x14ac:dyDescent="0.2"/>
    <row r="275" s="209" customFormat="1" x14ac:dyDescent="0.2"/>
    <row r="276" s="209" customFormat="1" x14ac:dyDescent="0.2"/>
    <row r="277" s="209" customFormat="1" x14ac:dyDescent="0.2"/>
    <row r="278" s="209" customFormat="1" x14ac:dyDescent="0.2"/>
    <row r="279" s="209" customFormat="1" x14ac:dyDescent="0.2"/>
    <row r="280" s="209" customFormat="1" x14ac:dyDescent="0.2"/>
    <row r="281" s="209" customFormat="1" x14ac:dyDescent="0.2"/>
    <row r="282" s="209" customFormat="1" x14ac:dyDescent="0.2"/>
    <row r="283" s="209" customFormat="1" x14ac:dyDescent="0.2"/>
    <row r="284" s="209" customFormat="1" x14ac:dyDescent="0.2"/>
    <row r="285" s="209" customFormat="1" x14ac:dyDescent="0.2"/>
    <row r="286" s="209" customFormat="1" x14ac:dyDescent="0.2"/>
    <row r="287" s="209" customFormat="1" x14ac:dyDescent="0.2"/>
    <row r="288" s="209" customFormat="1" x14ac:dyDescent="0.2"/>
    <row r="289" s="209" customFormat="1" x14ac:dyDescent="0.2"/>
    <row r="290" s="209" customFormat="1" x14ac:dyDescent="0.2"/>
    <row r="291" s="209" customFormat="1" x14ac:dyDescent="0.2"/>
    <row r="292" s="209" customFormat="1" x14ac:dyDescent="0.2"/>
    <row r="293" s="209" customFormat="1" x14ac:dyDescent="0.2"/>
    <row r="294" s="209" customFormat="1" x14ac:dyDescent="0.2"/>
    <row r="295" s="209" customFormat="1" x14ac:dyDescent="0.2"/>
    <row r="296" s="209" customFormat="1" x14ac:dyDescent="0.2"/>
    <row r="297" s="209" customFormat="1" x14ac:dyDescent="0.2"/>
    <row r="298" s="209" customFormat="1" x14ac:dyDescent="0.2"/>
    <row r="299" s="209" customFormat="1" x14ac:dyDescent="0.2"/>
    <row r="300" s="209" customFormat="1" x14ac:dyDescent="0.2"/>
    <row r="301" s="209" customFormat="1" x14ac:dyDescent="0.2"/>
    <row r="302" s="209" customFormat="1" x14ac:dyDescent="0.2"/>
    <row r="303" s="209" customFormat="1" x14ac:dyDescent="0.2"/>
    <row r="304" s="209" customFormat="1" x14ac:dyDescent="0.2"/>
    <row r="305" s="209" customFormat="1" x14ac:dyDescent="0.2"/>
    <row r="306" s="209" customFormat="1" x14ac:dyDescent="0.2"/>
    <row r="307" s="209" customFormat="1" x14ac:dyDescent="0.2"/>
    <row r="308" s="209" customFormat="1" x14ac:dyDescent="0.2"/>
    <row r="309" s="209" customFormat="1" x14ac:dyDescent="0.2"/>
    <row r="310" s="209" customFormat="1" x14ac:dyDescent="0.2"/>
    <row r="311" s="209" customFormat="1" x14ac:dyDescent="0.2"/>
    <row r="312" s="209" customFormat="1" x14ac:dyDescent="0.2"/>
    <row r="313" s="209" customFormat="1" x14ac:dyDescent="0.2"/>
    <row r="314" s="209" customFormat="1" x14ac:dyDescent="0.2"/>
    <row r="315" s="209" customFormat="1" x14ac:dyDescent="0.2"/>
    <row r="316" s="209" customFormat="1" x14ac:dyDescent="0.2"/>
    <row r="317" s="209" customFormat="1" x14ac:dyDescent="0.2"/>
    <row r="318" s="209" customFormat="1" x14ac:dyDescent="0.2"/>
    <row r="319" s="209" customFormat="1" x14ac:dyDescent="0.2"/>
    <row r="320" s="209" customFormat="1" x14ac:dyDescent="0.2"/>
    <row r="321" s="209" customFormat="1" x14ac:dyDescent="0.2"/>
    <row r="322" s="209" customFormat="1" x14ac:dyDescent="0.2"/>
    <row r="323" s="209" customFormat="1" x14ac:dyDescent="0.2"/>
    <row r="324" s="209" customFormat="1" x14ac:dyDescent="0.2"/>
    <row r="325" s="209" customFormat="1" x14ac:dyDescent="0.2"/>
    <row r="326" s="209" customFormat="1" x14ac:dyDescent="0.2"/>
    <row r="327" s="209" customFormat="1" x14ac:dyDescent="0.2"/>
    <row r="328" s="209" customFormat="1" x14ac:dyDescent="0.2"/>
    <row r="329" s="209" customFormat="1" x14ac:dyDescent="0.2"/>
    <row r="330" s="209" customFormat="1" x14ac:dyDescent="0.2"/>
    <row r="331" s="209" customFormat="1" x14ac:dyDescent="0.2"/>
    <row r="332" s="209" customFormat="1" x14ac:dyDescent="0.2"/>
    <row r="333" s="209" customFormat="1" x14ac:dyDescent="0.2"/>
    <row r="334" s="209" customFormat="1" x14ac:dyDescent="0.2"/>
    <row r="335" s="209" customFormat="1" x14ac:dyDescent="0.2"/>
    <row r="336" s="209" customFormat="1" x14ac:dyDescent="0.2"/>
    <row r="337" s="209" customFormat="1" x14ac:dyDescent="0.2"/>
    <row r="338" s="209" customFormat="1" x14ac:dyDescent="0.2"/>
    <row r="339" s="209" customFormat="1" x14ac:dyDescent="0.2"/>
    <row r="340" s="209" customFormat="1" x14ac:dyDescent="0.2"/>
    <row r="341" s="209" customFormat="1" x14ac:dyDescent="0.2"/>
    <row r="342" s="209" customFormat="1" x14ac:dyDescent="0.2"/>
    <row r="343" s="209" customFormat="1" x14ac:dyDescent="0.2"/>
    <row r="344" s="209" customFormat="1" x14ac:dyDescent="0.2"/>
    <row r="345" s="209" customFormat="1" x14ac:dyDescent="0.2"/>
    <row r="346" s="209" customFormat="1" x14ac:dyDescent="0.2"/>
    <row r="347" s="209" customFormat="1" x14ac:dyDescent="0.2"/>
    <row r="348" s="209" customFormat="1" x14ac:dyDescent="0.2"/>
    <row r="349" s="209" customFormat="1" x14ac:dyDescent="0.2"/>
    <row r="350" s="209" customFormat="1" x14ac:dyDescent="0.2"/>
    <row r="351" s="209" customFormat="1" x14ac:dyDescent="0.2"/>
    <row r="352" s="209" customFormat="1" x14ac:dyDescent="0.2"/>
    <row r="353" s="209" customFormat="1" x14ac:dyDescent="0.2"/>
    <row r="354" s="209" customFormat="1" x14ac:dyDescent="0.2"/>
    <row r="355" s="209" customFormat="1" x14ac:dyDescent="0.2"/>
    <row r="356" s="209" customFormat="1" x14ac:dyDescent="0.2"/>
    <row r="357" s="209" customFormat="1" x14ac:dyDescent="0.2"/>
    <row r="358" s="209" customFormat="1" x14ac:dyDescent="0.2"/>
    <row r="359" s="209" customFormat="1" x14ac:dyDescent="0.2"/>
    <row r="360" s="209" customFormat="1" x14ac:dyDescent="0.2"/>
    <row r="361" s="209" customFormat="1" x14ac:dyDescent="0.2"/>
    <row r="362" s="209" customFormat="1" x14ac:dyDescent="0.2"/>
    <row r="363" s="209" customFormat="1" x14ac:dyDescent="0.2"/>
    <row r="364" s="209" customFormat="1" x14ac:dyDescent="0.2"/>
    <row r="365" s="209" customFormat="1" x14ac:dyDescent="0.2"/>
    <row r="366" s="209" customFormat="1" x14ac:dyDescent="0.2"/>
    <row r="367" s="209" customFormat="1" x14ac:dyDescent="0.2"/>
    <row r="368" s="209" customFormat="1" x14ac:dyDescent="0.2"/>
    <row r="369" s="209" customFormat="1" x14ac:dyDescent="0.2"/>
    <row r="370" s="209" customFormat="1" x14ac:dyDescent="0.2"/>
    <row r="371" s="209" customFormat="1" x14ac:dyDescent="0.2"/>
    <row r="372" s="209" customFormat="1" x14ac:dyDescent="0.2"/>
    <row r="373" s="209" customFormat="1" x14ac:dyDescent="0.2"/>
    <row r="374" s="209" customFormat="1" x14ac:dyDescent="0.2"/>
    <row r="375" s="209" customFormat="1" x14ac:dyDescent="0.2"/>
    <row r="376" s="209" customFormat="1" x14ac:dyDescent="0.2"/>
    <row r="377" s="209" customFormat="1" x14ac:dyDescent="0.2"/>
    <row r="378" s="209" customFormat="1" x14ac:dyDescent="0.2"/>
    <row r="379" s="209" customFormat="1" x14ac:dyDescent="0.2"/>
    <row r="380" s="209" customFormat="1" x14ac:dyDescent="0.2"/>
    <row r="381" s="209" customFormat="1" x14ac:dyDescent="0.2"/>
    <row r="382" s="209" customFormat="1" x14ac:dyDescent="0.2"/>
    <row r="383" s="209" customFormat="1" x14ac:dyDescent="0.2"/>
    <row r="384" s="209" customFormat="1" x14ac:dyDescent="0.2"/>
    <row r="385" s="209" customFormat="1" x14ac:dyDescent="0.2"/>
    <row r="386" s="209" customFormat="1" x14ac:dyDescent="0.2"/>
    <row r="387" s="209" customFormat="1" x14ac:dyDescent="0.2"/>
    <row r="388" s="209" customFormat="1" x14ac:dyDescent="0.2"/>
    <row r="389" s="209" customFormat="1" x14ac:dyDescent="0.2"/>
    <row r="390" s="209" customFormat="1" x14ac:dyDescent="0.2"/>
    <row r="391" s="209" customFormat="1" x14ac:dyDescent="0.2"/>
    <row r="392" s="209" customFormat="1" x14ac:dyDescent="0.2"/>
    <row r="393" s="209" customFormat="1" x14ac:dyDescent="0.2"/>
    <row r="394" s="209" customFormat="1" x14ac:dyDescent="0.2"/>
    <row r="395" s="209" customFormat="1" x14ac:dyDescent="0.2"/>
    <row r="396" s="209" customFormat="1" x14ac:dyDescent="0.2"/>
    <row r="397" s="209" customFormat="1" x14ac:dyDescent="0.2"/>
    <row r="398" s="209" customFormat="1" x14ac:dyDescent="0.2"/>
    <row r="399" s="209" customFormat="1" x14ac:dyDescent="0.2"/>
    <row r="400" s="209" customFormat="1" x14ac:dyDescent="0.2"/>
    <row r="401" s="209" customFormat="1" x14ac:dyDescent="0.2"/>
    <row r="402" s="209" customFormat="1" x14ac:dyDescent="0.2"/>
    <row r="403" s="209" customFormat="1" x14ac:dyDescent="0.2"/>
    <row r="404" s="209" customFormat="1" x14ac:dyDescent="0.2"/>
    <row r="405" s="209" customFormat="1" x14ac:dyDescent="0.2"/>
    <row r="406" s="209" customFormat="1" x14ac:dyDescent="0.2"/>
    <row r="407" s="209" customFormat="1" x14ac:dyDescent="0.2"/>
    <row r="408" s="209" customFormat="1" x14ac:dyDescent="0.2"/>
    <row r="409" s="209" customFormat="1" x14ac:dyDescent="0.2"/>
    <row r="410" s="209" customFormat="1" x14ac:dyDescent="0.2"/>
    <row r="411" s="209" customFormat="1" x14ac:dyDescent="0.2"/>
    <row r="412" s="209" customFormat="1" x14ac:dyDescent="0.2"/>
    <row r="413" s="209" customFormat="1" x14ac:dyDescent="0.2"/>
    <row r="414" s="209" customFormat="1" x14ac:dyDescent="0.2"/>
    <row r="415" s="209" customFormat="1" x14ac:dyDescent="0.2"/>
    <row r="416" s="209" customFormat="1" x14ac:dyDescent="0.2"/>
    <row r="417" s="209" customFormat="1" x14ac:dyDescent="0.2"/>
    <row r="418" s="209" customFormat="1" x14ac:dyDescent="0.2"/>
    <row r="419" s="209" customFormat="1" x14ac:dyDescent="0.2"/>
    <row r="420" s="209" customFormat="1" x14ac:dyDescent="0.2"/>
    <row r="421" s="209" customFormat="1" x14ac:dyDescent="0.2"/>
    <row r="422" s="209" customFormat="1" x14ac:dyDescent="0.2"/>
    <row r="423" s="209" customFormat="1" x14ac:dyDescent="0.2"/>
    <row r="424" s="209" customFormat="1" x14ac:dyDescent="0.2"/>
    <row r="425" s="209" customFormat="1" x14ac:dyDescent="0.2"/>
    <row r="426" s="209" customFormat="1" x14ac:dyDescent="0.2"/>
    <row r="427" s="209" customFormat="1" x14ac:dyDescent="0.2"/>
    <row r="428" s="209" customFormat="1" x14ac:dyDescent="0.2"/>
    <row r="429" s="209" customFormat="1" x14ac:dyDescent="0.2"/>
    <row r="430" s="209" customFormat="1" x14ac:dyDescent="0.2"/>
    <row r="431" s="209" customFormat="1" x14ac:dyDescent="0.2"/>
    <row r="432" s="209" customFormat="1" x14ac:dyDescent="0.2"/>
    <row r="433" s="209" customFormat="1" x14ac:dyDescent="0.2"/>
    <row r="434" s="209" customFormat="1" x14ac:dyDescent="0.2"/>
    <row r="435" s="209" customFormat="1" x14ac:dyDescent="0.2"/>
    <row r="436" s="209" customFormat="1" x14ac:dyDescent="0.2"/>
    <row r="437" s="209" customFormat="1" x14ac:dyDescent="0.2"/>
    <row r="438" s="209" customFormat="1" x14ac:dyDescent="0.2"/>
    <row r="439" s="209" customFormat="1" x14ac:dyDescent="0.2"/>
    <row r="440" s="209" customFormat="1" x14ac:dyDescent="0.2"/>
    <row r="441" s="209" customFormat="1" x14ac:dyDescent="0.2"/>
    <row r="442" s="209" customFormat="1" x14ac:dyDescent="0.2"/>
    <row r="443" s="209" customFormat="1" x14ac:dyDescent="0.2"/>
    <row r="444" s="209" customFormat="1" x14ac:dyDescent="0.2"/>
    <row r="445" s="209" customFormat="1" x14ac:dyDescent="0.2"/>
    <row r="446" s="209" customFormat="1" x14ac:dyDescent="0.2"/>
    <row r="447" s="209" customFormat="1" x14ac:dyDescent="0.2"/>
    <row r="448" s="209" customFormat="1" x14ac:dyDescent="0.2"/>
    <row r="449" s="209" customFormat="1" x14ac:dyDescent="0.2"/>
    <row r="450" s="209" customFormat="1" x14ac:dyDescent="0.2"/>
    <row r="451" s="209" customFormat="1" x14ac:dyDescent="0.2"/>
    <row r="452" s="209" customFormat="1" x14ac:dyDescent="0.2"/>
    <row r="453" s="209" customFormat="1" x14ac:dyDescent="0.2"/>
    <row r="454" s="209" customFormat="1" x14ac:dyDescent="0.2"/>
    <row r="455" s="209" customFormat="1" x14ac:dyDescent="0.2"/>
    <row r="456" s="209" customFormat="1" x14ac:dyDescent="0.2"/>
    <row r="457" s="209" customFormat="1" x14ac:dyDescent="0.2"/>
    <row r="458" s="209" customFormat="1" x14ac:dyDescent="0.2"/>
    <row r="459" s="209" customFormat="1" x14ac:dyDescent="0.2"/>
    <row r="460" s="209" customFormat="1" x14ac:dyDescent="0.2"/>
    <row r="461" s="209" customFormat="1" x14ac:dyDescent="0.2"/>
    <row r="462" s="209" customFormat="1" x14ac:dyDescent="0.2"/>
    <row r="463" s="209" customFormat="1" x14ac:dyDescent="0.2"/>
    <row r="464" s="209" customFormat="1" x14ac:dyDescent="0.2"/>
    <row r="465" s="209" customFormat="1" x14ac:dyDescent="0.2"/>
    <row r="466" s="209" customFormat="1" x14ac:dyDescent="0.2"/>
    <row r="467" s="209" customFormat="1" x14ac:dyDescent="0.2"/>
    <row r="468" s="209" customFormat="1" x14ac:dyDescent="0.2"/>
    <row r="469" s="209" customFormat="1" x14ac:dyDescent="0.2"/>
    <row r="470" s="209" customFormat="1" x14ac:dyDescent="0.2"/>
    <row r="471" s="209" customFormat="1" x14ac:dyDescent="0.2"/>
    <row r="472" s="209" customFormat="1" x14ac:dyDescent="0.2"/>
    <row r="473" s="209" customFormat="1" x14ac:dyDescent="0.2"/>
    <row r="474" s="209" customFormat="1" x14ac:dyDescent="0.2"/>
    <row r="475" s="209" customFormat="1" x14ac:dyDescent="0.2"/>
    <row r="476" s="209" customFormat="1" x14ac:dyDescent="0.2"/>
    <row r="477" s="209" customFormat="1" x14ac:dyDescent="0.2"/>
    <row r="478" s="209" customFormat="1" x14ac:dyDescent="0.2"/>
    <row r="479" s="209" customFormat="1" x14ac:dyDescent="0.2"/>
    <row r="480" s="209" customFormat="1" x14ac:dyDescent="0.2"/>
    <row r="481" s="209" customFormat="1" x14ac:dyDescent="0.2"/>
    <row r="482" s="209" customFormat="1" x14ac:dyDescent="0.2"/>
    <row r="483" s="209" customFormat="1" x14ac:dyDescent="0.2"/>
    <row r="484" s="209" customFormat="1" x14ac:dyDescent="0.2"/>
    <row r="485" s="209" customFormat="1" x14ac:dyDescent="0.2"/>
    <row r="486" s="209" customFormat="1" x14ac:dyDescent="0.2"/>
    <row r="487" s="209" customFormat="1" x14ac:dyDescent="0.2"/>
    <row r="488" s="209" customFormat="1" x14ac:dyDescent="0.2"/>
    <row r="489" s="209" customFormat="1" x14ac:dyDescent="0.2"/>
    <row r="490" s="209" customFormat="1" x14ac:dyDescent="0.2"/>
    <row r="491" s="209" customFormat="1" x14ac:dyDescent="0.2"/>
    <row r="492" s="209" customFormat="1" x14ac:dyDescent="0.2"/>
    <row r="493" s="209" customFormat="1" x14ac:dyDescent="0.2"/>
    <row r="494" s="209" customFormat="1" x14ac:dyDescent="0.2"/>
    <row r="495" s="209" customFormat="1" x14ac:dyDescent="0.2"/>
    <row r="496" s="209" customFormat="1" x14ac:dyDescent="0.2"/>
    <row r="497" s="209" customFormat="1" x14ac:dyDescent="0.2"/>
    <row r="498" s="209" customFormat="1" x14ac:dyDescent="0.2"/>
    <row r="499" s="209" customFormat="1" x14ac:dyDescent="0.2"/>
    <row r="500" s="209" customFormat="1" x14ac:dyDescent="0.2"/>
    <row r="501" s="209" customFormat="1" x14ac:dyDescent="0.2"/>
    <row r="502" s="209" customFormat="1" x14ac:dyDescent="0.2"/>
    <row r="503" s="209" customFormat="1" x14ac:dyDescent="0.2"/>
    <row r="504" s="209" customFormat="1" x14ac:dyDescent="0.2"/>
    <row r="505" s="209" customFormat="1" x14ac:dyDescent="0.2"/>
    <row r="506" s="209" customFormat="1" x14ac:dyDescent="0.2"/>
    <row r="507" s="209" customFormat="1" x14ac:dyDescent="0.2"/>
    <row r="508" s="209" customFormat="1" x14ac:dyDescent="0.2"/>
    <row r="509" s="209" customFormat="1" x14ac:dyDescent="0.2"/>
    <row r="510" s="209" customFormat="1" x14ac:dyDescent="0.2"/>
    <row r="511" s="209" customFormat="1" x14ac:dyDescent="0.2"/>
    <row r="512" s="209" customFormat="1" x14ac:dyDescent="0.2"/>
    <row r="513" s="209" customFormat="1" x14ac:dyDescent="0.2"/>
    <row r="514" s="209" customFormat="1" x14ac:dyDescent="0.2"/>
    <row r="515" s="209" customFormat="1" x14ac:dyDescent="0.2"/>
    <row r="516" s="209" customFormat="1" x14ac:dyDescent="0.2"/>
    <row r="517" s="209" customFormat="1" x14ac:dyDescent="0.2"/>
    <row r="518" s="209" customFormat="1" x14ac:dyDescent="0.2"/>
    <row r="519" s="209" customFormat="1" x14ac:dyDescent="0.2"/>
    <row r="520" s="209" customFormat="1" x14ac:dyDescent="0.2"/>
    <row r="521" s="209" customFormat="1" x14ac:dyDescent="0.2"/>
    <row r="522" s="209" customFormat="1" x14ac:dyDescent="0.2"/>
    <row r="523" s="209" customFormat="1" x14ac:dyDescent="0.2"/>
    <row r="524" s="209" customFormat="1" x14ac:dyDescent="0.2"/>
    <row r="525" s="209" customFormat="1" x14ac:dyDescent="0.2"/>
    <row r="526" s="209" customFormat="1" x14ac:dyDescent="0.2"/>
  </sheetData>
  <mergeCells count="22">
    <mergeCell ref="B13:E13"/>
    <mergeCell ref="D25:E25"/>
    <mergeCell ref="D26:E26"/>
    <mergeCell ref="D27:E27"/>
    <mergeCell ref="D28:E28"/>
    <mergeCell ref="D24:E24"/>
    <mergeCell ref="D29:E29"/>
    <mergeCell ref="B12:E12"/>
    <mergeCell ref="B1:G1"/>
    <mergeCell ref="D37:E37"/>
    <mergeCell ref="B39:F39"/>
    <mergeCell ref="D31:E31"/>
    <mergeCell ref="D32:E32"/>
    <mergeCell ref="D33:E33"/>
    <mergeCell ref="D34:E34"/>
    <mergeCell ref="D35:E35"/>
    <mergeCell ref="D36:E36"/>
    <mergeCell ref="D30:E30"/>
    <mergeCell ref="D14:E14"/>
    <mergeCell ref="B22:C22"/>
    <mergeCell ref="D22:E22"/>
    <mergeCell ref="D23:E23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H35"/>
  <sheetViews>
    <sheetView zoomScale="120" zoomScaleNormal="120" workbookViewId="0">
      <selection activeCell="Y55" sqref="Y55"/>
    </sheetView>
  </sheetViews>
  <sheetFormatPr baseColWidth="10" defaultColWidth="11.5" defaultRowHeight="15" x14ac:dyDescent="0.2"/>
  <cols>
    <col min="1" max="1" width="11.5" style="8"/>
    <col min="2" max="2" width="15.1640625" style="8" customWidth="1"/>
    <col min="3" max="3" width="16" style="8" customWidth="1"/>
    <col min="4" max="4" width="11.6640625" style="8" bestFit="1" customWidth="1"/>
    <col min="5" max="5" width="14.33203125" style="8" customWidth="1"/>
    <col min="6" max="6" width="11.6640625" style="8" bestFit="1" customWidth="1"/>
    <col min="7" max="7" width="13.1640625" style="8" bestFit="1" customWidth="1"/>
    <col min="8" max="8" width="14.33203125" style="8" bestFit="1" customWidth="1"/>
    <col min="9" max="16384" width="11.5" style="8"/>
  </cols>
  <sheetData>
    <row r="1" spans="2:8" x14ac:dyDescent="0.2">
      <c r="B1" s="321" t="s">
        <v>212</v>
      </c>
      <c r="C1" s="322"/>
      <c r="D1" s="322"/>
      <c r="E1" s="322"/>
      <c r="F1" s="322"/>
      <c r="G1" s="322"/>
      <c r="H1" s="323"/>
    </row>
    <row r="2" spans="2:8" x14ac:dyDescent="0.2">
      <c r="B2" s="324"/>
      <c r="C2" s="325"/>
      <c r="D2" s="325"/>
      <c r="E2" s="325"/>
      <c r="F2" s="325"/>
      <c r="G2" s="325"/>
      <c r="H2" s="326"/>
    </row>
    <row r="3" spans="2:8" ht="21" customHeight="1" x14ac:dyDescent="0.2">
      <c r="B3" s="324"/>
      <c r="C3" s="325"/>
      <c r="D3" s="325"/>
      <c r="E3" s="325"/>
      <c r="F3" s="325"/>
      <c r="G3" s="325"/>
      <c r="H3" s="326"/>
    </row>
    <row r="4" spans="2:8" x14ac:dyDescent="0.2">
      <c r="B4" s="324"/>
      <c r="C4" s="325"/>
      <c r="D4" s="325"/>
      <c r="E4" s="325"/>
      <c r="F4" s="325"/>
      <c r="G4" s="325"/>
      <c r="H4" s="326"/>
    </row>
    <row r="5" spans="2:8" ht="27" customHeight="1" thickBot="1" x14ac:dyDescent="0.25">
      <c r="B5" s="327"/>
      <c r="C5" s="328"/>
      <c r="D5" s="328"/>
      <c r="E5" s="328"/>
      <c r="F5" s="328"/>
      <c r="G5" s="328"/>
      <c r="H5" s="329"/>
    </row>
    <row r="6" spans="2:8" ht="51" x14ac:dyDescent="0.2">
      <c r="B6" s="318" t="s">
        <v>83</v>
      </c>
      <c r="C6" s="315" t="s">
        <v>84</v>
      </c>
      <c r="D6" s="273" t="s">
        <v>85</v>
      </c>
      <c r="E6" s="274" t="s">
        <v>86</v>
      </c>
      <c r="F6" s="274" t="s">
        <v>66</v>
      </c>
      <c r="G6" s="273" t="s">
        <v>67</v>
      </c>
      <c r="H6" s="275" t="s">
        <v>68</v>
      </c>
    </row>
    <row r="7" spans="2:8" ht="17" x14ac:dyDescent="0.2">
      <c r="B7" s="319"/>
      <c r="C7" s="316" t="s">
        <v>69</v>
      </c>
      <c r="D7" s="276">
        <v>1</v>
      </c>
      <c r="E7" s="276">
        <v>12</v>
      </c>
      <c r="F7" s="277">
        <v>1</v>
      </c>
      <c r="G7" s="278">
        <v>10000000</v>
      </c>
      <c r="H7" s="279">
        <f>+G7*F7*E7*D7</f>
        <v>120000000</v>
      </c>
    </row>
    <row r="8" spans="2:8" ht="17" x14ac:dyDescent="0.2">
      <c r="B8" s="319"/>
      <c r="C8" s="316" t="s">
        <v>70</v>
      </c>
      <c r="D8" s="276">
        <v>2</v>
      </c>
      <c r="E8" s="276">
        <v>12</v>
      </c>
      <c r="F8" s="277">
        <v>1</v>
      </c>
      <c r="G8" s="278">
        <v>8000000</v>
      </c>
      <c r="H8" s="279">
        <f t="shared" ref="H8:H10" si="0">+G8*F8*E8*D8</f>
        <v>192000000</v>
      </c>
    </row>
    <row r="9" spans="2:8" ht="17" x14ac:dyDescent="0.2">
      <c r="B9" s="319"/>
      <c r="C9" s="316" t="s">
        <v>71</v>
      </c>
      <c r="D9" s="276">
        <v>2</v>
      </c>
      <c r="E9" s="276">
        <v>12</v>
      </c>
      <c r="F9" s="277">
        <v>0.5</v>
      </c>
      <c r="G9" s="278">
        <v>6900000</v>
      </c>
      <c r="H9" s="279">
        <f t="shared" si="0"/>
        <v>82800000</v>
      </c>
    </row>
    <row r="10" spans="2:8" ht="17" x14ac:dyDescent="0.2">
      <c r="B10" s="319"/>
      <c r="C10" s="316" t="s">
        <v>87</v>
      </c>
      <c r="D10" s="276">
        <v>1</v>
      </c>
      <c r="E10" s="276">
        <v>12</v>
      </c>
      <c r="F10" s="277">
        <v>1</v>
      </c>
      <c r="G10" s="278">
        <v>3500000</v>
      </c>
      <c r="H10" s="279">
        <f t="shared" si="0"/>
        <v>42000000</v>
      </c>
    </row>
    <row r="11" spans="2:8" ht="16" x14ac:dyDescent="0.2">
      <c r="B11" s="319"/>
      <c r="C11" s="316"/>
      <c r="D11" s="276"/>
      <c r="E11" s="276"/>
      <c r="F11" s="277"/>
      <c r="G11" s="278"/>
      <c r="H11" s="279"/>
    </row>
    <row r="12" spans="2:8" ht="16" x14ac:dyDescent="0.2">
      <c r="B12" s="319"/>
      <c r="C12" s="316"/>
      <c r="D12" s="276"/>
      <c r="E12" s="276"/>
      <c r="F12" s="277"/>
      <c r="G12" s="278"/>
      <c r="H12" s="279"/>
    </row>
    <row r="13" spans="2:8" ht="16" x14ac:dyDescent="0.2">
      <c r="B13" s="319"/>
      <c r="C13" s="316"/>
      <c r="D13" s="276"/>
      <c r="E13" s="276"/>
      <c r="F13" s="277"/>
      <c r="G13" s="280"/>
      <c r="H13" s="279"/>
    </row>
    <row r="14" spans="2:8" ht="16" x14ac:dyDescent="0.2">
      <c r="B14" s="319"/>
      <c r="C14" s="316"/>
      <c r="D14" s="276"/>
      <c r="E14" s="276"/>
      <c r="F14" s="277"/>
      <c r="G14" s="278"/>
      <c r="H14" s="279"/>
    </row>
    <row r="15" spans="2:8" ht="16" x14ac:dyDescent="0.2">
      <c r="B15" s="319"/>
      <c r="C15" s="316"/>
      <c r="D15" s="276"/>
      <c r="E15" s="276"/>
      <c r="F15" s="277"/>
      <c r="G15" s="280"/>
      <c r="H15" s="279"/>
    </row>
    <row r="16" spans="2:8" ht="17" thickBot="1" x14ac:dyDescent="0.25">
      <c r="B16" s="320"/>
      <c r="C16" s="316"/>
      <c r="D16" s="276"/>
      <c r="E16" s="276"/>
      <c r="F16" s="277"/>
      <c r="G16" s="278"/>
      <c r="H16" s="279"/>
    </row>
    <row r="17" spans="2:8" ht="17" thickBot="1" x14ac:dyDescent="0.25">
      <c r="B17" s="317" t="s">
        <v>241</v>
      </c>
      <c r="C17" s="281"/>
      <c r="D17" s="281"/>
      <c r="E17" s="281"/>
      <c r="F17" s="281"/>
      <c r="G17" s="281"/>
      <c r="H17" s="282">
        <f>SUM(H7:H16)</f>
        <v>436800000</v>
      </c>
    </row>
    <row r="18" spans="2:8" ht="30" customHeight="1" x14ac:dyDescent="0.2">
      <c r="B18" s="312" t="s">
        <v>88</v>
      </c>
      <c r="C18" s="302" t="s">
        <v>89</v>
      </c>
      <c r="D18" s="283"/>
      <c r="E18" s="284" t="s">
        <v>90</v>
      </c>
      <c r="F18" s="285" t="s">
        <v>64</v>
      </c>
      <c r="G18" s="284" t="s">
        <v>67</v>
      </c>
      <c r="H18" s="286" t="s">
        <v>68</v>
      </c>
    </row>
    <row r="19" spans="2:8" ht="16" x14ac:dyDescent="0.2">
      <c r="B19" s="313"/>
      <c r="C19" s="291" t="s">
        <v>91</v>
      </c>
      <c r="D19" s="287"/>
      <c r="E19" s="288" t="s">
        <v>92</v>
      </c>
      <c r="F19" s="289">
        <v>1</v>
      </c>
      <c r="G19" s="280">
        <v>8000000</v>
      </c>
      <c r="H19" s="290">
        <f t="shared" ref="H19:H21" si="1">+G19*F19</f>
        <v>8000000</v>
      </c>
    </row>
    <row r="20" spans="2:8" ht="16" x14ac:dyDescent="0.2">
      <c r="B20" s="313"/>
      <c r="C20" s="291" t="s">
        <v>93</v>
      </c>
      <c r="D20" s="287"/>
      <c r="E20" s="288" t="s">
        <v>92</v>
      </c>
      <c r="F20" s="289">
        <v>1</v>
      </c>
      <c r="G20" s="280">
        <v>6000000</v>
      </c>
      <c r="H20" s="290">
        <f t="shared" si="1"/>
        <v>6000000</v>
      </c>
    </row>
    <row r="21" spans="2:8" ht="16" x14ac:dyDescent="0.2">
      <c r="B21" s="313"/>
      <c r="C21" s="291" t="s">
        <v>94</v>
      </c>
      <c r="D21" s="287"/>
      <c r="E21" s="288" t="s">
        <v>95</v>
      </c>
      <c r="F21" s="289">
        <v>15</v>
      </c>
      <c r="G21" s="280">
        <v>400000</v>
      </c>
      <c r="H21" s="290">
        <f t="shared" si="1"/>
        <v>6000000</v>
      </c>
    </row>
    <row r="22" spans="2:8" ht="16" x14ac:dyDescent="0.2">
      <c r="B22" s="313"/>
      <c r="C22" s="291" t="s">
        <v>96</v>
      </c>
      <c r="D22" s="287"/>
      <c r="E22" s="288" t="s">
        <v>95</v>
      </c>
      <c r="F22" s="289">
        <v>30</v>
      </c>
      <c r="G22" s="280">
        <v>50000</v>
      </c>
      <c r="H22" s="290">
        <f t="shared" ref="H22:H25" si="2">+G22*F22</f>
        <v>1500000</v>
      </c>
    </row>
    <row r="23" spans="2:8" ht="15" customHeight="1" x14ac:dyDescent="0.2">
      <c r="B23" s="313"/>
      <c r="C23" s="309" t="s">
        <v>97</v>
      </c>
      <c r="D23" s="291"/>
      <c r="E23" s="288" t="s">
        <v>95</v>
      </c>
      <c r="F23" s="289">
        <v>30</v>
      </c>
      <c r="G23" s="280">
        <v>40000</v>
      </c>
      <c r="H23" s="290">
        <f t="shared" si="2"/>
        <v>1200000</v>
      </c>
    </row>
    <row r="24" spans="2:8" ht="38.25" customHeight="1" x14ac:dyDescent="0.2">
      <c r="B24" s="313"/>
      <c r="C24" s="309" t="s">
        <v>98</v>
      </c>
      <c r="D24" s="291"/>
      <c r="E24" s="288" t="s">
        <v>99</v>
      </c>
      <c r="F24" s="289">
        <v>5</v>
      </c>
      <c r="G24" s="280">
        <v>200000</v>
      </c>
      <c r="H24" s="290">
        <f t="shared" si="2"/>
        <v>1000000</v>
      </c>
    </row>
    <row r="25" spans="2:8" ht="27" customHeight="1" x14ac:dyDescent="0.2">
      <c r="B25" s="313"/>
      <c r="C25" s="309" t="s">
        <v>100</v>
      </c>
      <c r="D25" s="291"/>
      <c r="E25" s="288" t="s">
        <v>92</v>
      </c>
      <c r="F25" s="289">
        <v>12</v>
      </c>
      <c r="G25" s="280">
        <v>2000000</v>
      </c>
      <c r="H25" s="290">
        <f t="shared" si="2"/>
        <v>24000000</v>
      </c>
    </row>
    <row r="26" spans="2:8" ht="17" customHeight="1" x14ac:dyDescent="0.2">
      <c r="B26" s="313"/>
      <c r="C26" s="310"/>
      <c r="D26" s="292"/>
      <c r="E26" s="288"/>
      <c r="F26" s="289"/>
      <c r="G26" s="280"/>
      <c r="H26" s="290"/>
    </row>
    <row r="27" spans="2:8" ht="17" customHeight="1" x14ac:dyDescent="0.2">
      <c r="B27" s="313"/>
      <c r="C27" s="310"/>
      <c r="D27" s="292"/>
      <c r="E27" s="288"/>
      <c r="F27" s="289"/>
      <c r="G27" s="280"/>
      <c r="H27" s="290"/>
    </row>
    <row r="28" spans="2:8" ht="17" customHeight="1" x14ac:dyDescent="0.2">
      <c r="B28" s="313"/>
      <c r="C28" s="310"/>
      <c r="D28" s="292"/>
      <c r="E28" s="288"/>
      <c r="F28" s="289"/>
      <c r="G28" s="280"/>
      <c r="H28" s="290"/>
    </row>
    <row r="29" spans="2:8" ht="17" customHeight="1" thickBot="1" x14ac:dyDescent="0.25">
      <c r="B29" s="314"/>
      <c r="C29" s="310"/>
      <c r="D29" s="292"/>
      <c r="E29" s="288"/>
      <c r="F29" s="289"/>
      <c r="G29" s="280"/>
      <c r="H29" s="290"/>
    </row>
    <row r="30" spans="2:8" s="272" customFormat="1" ht="19.5" customHeight="1" x14ac:dyDescent="0.2">
      <c r="B30" s="311" t="s">
        <v>242</v>
      </c>
      <c r="C30" s="281"/>
      <c r="D30" s="281"/>
      <c r="E30" s="281"/>
      <c r="F30" s="281"/>
      <c r="G30" s="281"/>
      <c r="H30" s="293">
        <f>SUM(H19:H24)</f>
        <v>23700000</v>
      </c>
    </row>
    <row r="31" spans="2:8" s="272" customFormat="1" ht="18" customHeight="1" x14ac:dyDescent="0.2">
      <c r="B31" s="294" t="s">
        <v>243</v>
      </c>
      <c r="C31" s="295"/>
      <c r="D31" s="295"/>
      <c r="E31" s="295"/>
      <c r="F31" s="295"/>
      <c r="G31" s="295"/>
      <c r="H31" s="293">
        <f>+H30+H17</f>
        <v>460500000</v>
      </c>
    </row>
    <row r="32" spans="2:8" s="272" customFormat="1" ht="18" customHeight="1" x14ac:dyDescent="0.2">
      <c r="B32" s="296" t="s">
        <v>101</v>
      </c>
      <c r="C32" s="297"/>
      <c r="D32" s="297"/>
      <c r="E32" s="297"/>
      <c r="F32" s="297"/>
      <c r="G32" s="298"/>
      <c r="H32" s="299">
        <f>+H31*0.1</f>
        <v>46050000</v>
      </c>
    </row>
    <row r="33" spans="2:8" s="272" customFormat="1" ht="18" customHeight="1" x14ac:dyDescent="0.2">
      <c r="B33" s="300" t="s">
        <v>82</v>
      </c>
      <c r="C33" s="301"/>
      <c r="D33" s="301"/>
      <c r="E33" s="301"/>
      <c r="F33" s="301"/>
      <c r="G33" s="302"/>
      <c r="H33" s="303">
        <f>+H32+H31</f>
        <v>506550000</v>
      </c>
    </row>
    <row r="34" spans="2:8" s="272" customFormat="1" ht="18" customHeight="1" x14ac:dyDescent="0.2">
      <c r="B34" s="304" t="s">
        <v>102</v>
      </c>
      <c r="C34" s="305"/>
      <c r="D34" s="305"/>
      <c r="E34" s="305"/>
      <c r="F34" s="305"/>
      <c r="G34" s="305"/>
      <c r="H34" s="303">
        <f>+H33*0.19</f>
        <v>96244500</v>
      </c>
    </row>
    <row r="35" spans="2:8" s="272" customFormat="1" ht="23.25" customHeight="1" thickBot="1" x14ac:dyDescent="0.25">
      <c r="B35" s="306" t="s">
        <v>244</v>
      </c>
      <c r="C35" s="307"/>
      <c r="D35" s="307"/>
      <c r="E35" s="307"/>
      <c r="F35" s="307"/>
      <c r="G35" s="307"/>
      <c r="H35" s="308">
        <f>+H33+H34</f>
        <v>602794500</v>
      </c>
    </row>
  </sheetData>
  <mergeCells count="22">
    <mergeCell ref="C25:D25"/>
    <mergeCell ref="B1:H5"/>
    <mergeCell ref="B6:B16"/>
    <mergeCell ref="C24:D24"/>
    <mergeCell ref="B17:G17"/>
    <mergeCell ref="C18:D18"/>
    <mergeCell ref="C19:D19"/>
    <mergeCell ref="C20:D20"/>
    <mergeCell ref="C21:D21"/>
    <mergeCell ref="B18:B29"/>
    <mergeCell ref="C22:D22"/>
    <mergeCell ref="C23:D23"/>
    <mergeCell ref="C26:D26"/>
    <mergeCell ref="C27:D27"/>
    <mergeCell ref="C28:D28"/>
    <mergeCell ref="C29:D29"/>
    <mergeCell ref="B30:G30"/>
    <mergeCell ref="B31:G31"/>
    <mergeCell ref="B34:G34"/>
    <mergeCell ref="B35:G35"/>
    <mergeCell ref="B32:G32"/>
    <mergeCell ref="B33:G33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Responsables!$B$3:$B$7</xm:f>
          </x14:formula1>
          <xm:sqref>C7</xm:sqref>
        </x14:dataValidation>
        <x14:dataValidation type="list" allowBlank="1" showInputMessage="1" showErrorMessage="1" xr:uid="{00000000-0002-0000-0500-000001000000}">
          <x14:formula1>
            <xm:f>Responsables!$B$3:$B$8</xm:f>
          </x14:formula1>
          <xm:sqref>C8:C9</xm:sqref>
        </x14:dataValidation>
        <x14:dataValidation type="list" allowBlank="1" showInputMessage="1" showErrorMessage="1" xr:uid="{00000000-0002-0000-0500-000002000000}">
          <x14:formula1>
            <xm:f>Responsables!$B$3:$B$9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B1:J208"/>
  <sheetViews>
    <sheetView zoomScale="130" zoomScaleNormal="130" workbookViewId="0">
      <selection activeCell="Y55" sqref="Y55"/>
    </sheetView>
  </sheetViews>
  <sheetFormatPr baseColWidth="10" defaultColWidth="11.5" defaultRowHeight="15" x14ac:dyDescent="0.15"/>
  <cols>
    <col min="1" max="1" width="3.6640625" style="330" customWidth="1"/>
    <col min="2" max="2" width="42.6640625" style="330" customWidth="1"/>
    <col min="3" max="3" width="24.6640625" style="330" customWidth="1"/>
    <col min="4" max="4" width="14.5" style="330" customWidth="1"/>
    <col min="5" max="5" width="16.1640625" style="330" customWidth="1"/>
    <col min="6" max="6" width="17.6640625" style="330" customWidth="1"/>
    <col min="7" max="7" width="15.1640625" style="330" bestFit="1" customWidth="1"/>
    <col min="8" max="8" width="35" style="330" bestFit="1" customWidth="1"/>
    <col min="9" max="9" width="22.1640625" style="330" bestFit="1" customWidth="1"/>
    <col min="10" max="10" width="6.5" style="330" customWidth="1"/>
    <col min="11" max="16384" width="11.5" style="330"/>
  </cols>
  <sheetData>
    <row r="1" spans="2:10" ht="74.25" customHeight="1" thickBot="1" x14ac:dyDescent="0.2">
      <c r="B1" s="333" t="s">
        <v>213</v>
      </c>
      <c r="C1" s="334"/>
      <c r="D1" s="334"/>
      <c r="E1" s="334"/>
      <c r="F1" s="335"/>
    </row>
    <row r="2" spans="2:10" ht="25.5" customHeight="1" thickBot="1" x14ac:dyDescent="0.2">
      <c r="B2" s="250" t="s">
        <v>277</v>
      </c>
      <c r="C2" s="251"/>
      <c r="D2" s="251"/>
      <c r="E2" s="251"/>
      <c r="F2" s="252"/>
      <c r="G2" s="336"/>
      <c r="H2" s="455" t="s">
        <v>103</v>
      </c>
      <c r="I2" s="331" t="s">
        <v>104</v>
      </c>
      <c r="J2" s="337"/>
    </row>
    <row r="3" spans="2:10" x14ac:dyDescent="0.15">
      <c r="B3" s="338"/>
      <c r="C3" s="339"/>
      <c r="D3" s="339"/>
      <c r="E3" s="339"/>
      <c r="F3" s="340"/>
      <c r="G3" s="336"/>
      <c r="H3" s="455"/>
      <c r="I3" s="331" t="s">
        <v>105</v>
      </c>
      <c r="J3" s="337"/>
    </row>
    <row r="4" spans="2:10" x14ac:dyDescent="0.15">
      <c r="B4" s="341"/>
      <c r="C4" s="342"/>
      <c r="D4" s="343"/>
      <c r="E4" s="343"/>
      <c r="F4" s="344"/>
      <c r="G4" s="345"/>
      <c r="H4" s="455"/>
      <c r="I4" s="331" t="s">
        <v>106</v>
      </c>
      <c r="J4" s="337"/>
    </row>
    <row r="5" spans="2:10" x14ac:dyDescent="0.15">
      <c r="B5" s="414" t="s">
        <v>227</v>
      </c>
      <c r="C5" s="415" t="s">
        <v>90</v>
      </c>
      <c r="D5" s="416" t="s">
        <v>64</v>
      </c>
      <c r="E5" s="417" t="s">
        <v>154</v>
      </c>
      <c r="F5" s="418" t="s">
        <v>107</v>
      </c>
      <c r="G5" s="345"/>
      <c r="H5" s="332"/>
      <c r="J5" s="337"/>
    </row>
    <row r="6" spans="2:10" x14ac:dyDescent="0.15">
      <c r="B6" s="426" t="s">
        <v>220</v>
      </c>
      <c r="C6" s="347"/>
      <c r="D6" s="348"/>
      <c r="E6" s="349"/>
      <c r="F6" s="350"/>
      <c r="G6" s="345"/>
      <c r="H6" s="332"/>
      <c r="I6" s="332"/>
      <c r="J6" s="337"/>
    </row>
    <row r="7" spans="2:10" x14ac:dyDescent="0.15">
      <c r="B7" s="426" t="s">
        <v>221</v>
      </c>
      <c r="C7" s="347"/>
      <c r="D7" s="348"/>
      <c r="E7" s="349"/>
      <c r="F7" s="351"/>
      <c r="G7" s="345"/>
      <c r="H7" s="332"/>
      <c r="I7" s="332"/>
      <c r="J7" s="337"/>
    </row>
    <row r="8" spans="2:10" x14ac:dyDescent="0.15">
      <c r="B8" s="352" t="s">
        <v>108</v>
      </c>
      <c r="C8" s="347" t="s">
        <v>109</v>
      </c>
      <c r="D8" s="348">
        <v>100</v>
      </c>
      <c r="E8" s="353">
        <v>51722</v>
      </c>
      <c r="F8" s="351">
        <f>D8*E8</f>
        <v>5172200</v>
      </c>
      <c r="G8" s="345"/>
      <c r="H8" s="332"/>
      <c r="I8" s="332"/>
      <c r="J8" s="337"/>
    </row>
    <row r="9" spans="2:10" x14ac:dyDescent="0.15">
      <c r="B9" s="352" t="s">
        <v>110</v>
      </c>
      <c r="C9" s="347" t="s">
        <v>109</v>
      </c>
      <c r="D9" s="348">
        <v>100</v>
      </c>
      <c r="E9" s="353">
        <v>51722</v>
      </c>
      <c r="F9" s="351">
        <f>D9*E9</f>
        <v>5172200</v>
      </c>
      <c r="G9" s="345"/>
      <c r="H9" s="332"/>
      <c r="I9" s="332"/>
      <c r="J9" s="337"/>
    </row>
    <row r="10" spans="2:10" x14ac:dyDescent="0.15">
      <c r="B10" s="352" t="s">
        <v>111</v>
      </c>
      <c r="C10" s="347" t="s">
        <v>109</v>
      </c>
      <c r="D10" s="348">
        <v>20</v>
      </c>
      <c r="E10" s="353">
        <v>51722</v>
      </c>
      <c r="F10" s="351">
        <f>D10*E10</f>
        <v>1034440</v>
      </c>
      <c r="G10" s="345"/>
      <c r="H10" s="332"/>
      <c r="I10" s="332"/>
      <c r="J10" s="337"/>
    </row>
    <row r="11" spans="2:10" x14ac:dyDescent="0.15">
      <c r="B11" s="443" t="s">
        <v>112</v>
      </c>
      <c r="C11" s="444"/>
      <c r="D11" s="445">
        <f>SUM(D8:D10)</f>
        <v>220</v>
      </c>
      <c r="E11" s="446"/>
      <c r="F11" s="447">
        <f>SUM(F8:F10)</f>
        <v>11378840</v>
      </c>
      <c r="G11" s="345"/>
      <c r="H11" s="332"/>
      <c r="I11" s="332"/>
    </row>
    <row r="12" spans="2:10" x14ac:dyDescent="0.15">
      <c r="B12" s="443" t="s">
        <v>222</v>
      </c>
      <c r="C12" s="444"/>
      <c r="D12" s="448"/>
      <c r="E12" s="446"/>
      <c r="F12" s="449"/>
      <c r="G12" s="345"/>
      <c r="H12" s="332"/>
      <c r="I12" s="332"/>
    </row>
    <row r="13" spans="2:10" x14ac:dyDescent="0.15">
      <c r="B13" s="352" t="s">
        <v>113</v>
      </c>
      <c r="C13" s="347" t="s">
        <v>90</v>
      </c>
      <c r="D13" s="348">
        <v>20</v>
      </c>
      <c r="E13" s="354">
        <v>20000</v>
      </c>
      <c r="F13" s="351">
        <f>D13*E13</f>
        <v>400000</v>
      </c>
      <c r="G13" s="345"/>
      <c r="H13" s="332"/>
      <c r="I13" s="332"/>
    </row>
    <row r="14" spans="2:10" x14ac:dyDescent="0.15">
      <c r="B14" s="352" t="s">
        <v>114</v>
      </c>
      <c r="C14" s="347" t="s">
        <v>115</v>
      </c>
      <c r="D14" s="348">
        <v>154</v>
      </c>
      <c r="E14" s="353">
        <v>51722</v>
      </c>
      <c r="F14" s="351">
        <f>D14*E14</f>
        <v>7965188</v>
      </c>
      <c r="G14" s="345"/>
      <c r="H14" s="332"/>
      <c r="I14" s="332"/>
    </row>
    <row r="15" spans="2:10" x14ac:dyDescent="0.15">
      <c r="B15" s="352" t="s">
        <v>116</v>
      </c>
      <c r="C15" s="347" t="s">
        <v>90</v>
      </c>
      <c r="D15" s="348">
        <v>100</v>
      </c>
      <c r="E15" s="353">
        <v>10000</v>
      </c>
      <c r="F15" s="351">
        <f>D15*E15</f>
        <v>1000000</v>
      </c>
      <c r="G15" s="345"/>
      <c r="H15" s="332"/>
      <c r="I15" s="332"/>
    </row>
    <row r="16" spans="2:10" x14ac:dyDescent="0.15">
      <c r="B16" s="352" t="s">
        <v>117</v>
      </c>
      <c r="C16" s="347" t="s">
        <v>118</v>
      </c>
      <c r="D16" s="355">
        <v>10</v>
      </c>
      <c r="E16" s="354">
        <v>40000</v>
      </c>
      <c r="F16" s="356">
        <f>D16*E16</f>
        <v>400000</v>
      </c>
      <c r="G16" s="345"/>
      <c r="H16" s="332"/>
      <c r="I16" s="332"/>
    </row>
    <row r="17" spans="2:9" x14ac:dyDescent="0.15">
      <c r="B17" s="443" t="s">
        <v>119</v>
      </c>
      <c r="C17" s="444"/>
      <c r="D17" s="448"/>
      <c r="E17" s="446"/>
      <c r="F17" s="447">
        <f>SUM(F13:F16)</f>
        <v>9765188</v>
      </c>
      <c r="G17" s="345"/>
      <c r="H17" s="332"/>
      <c r="I17" s="332"/>
    </row>
    <row r="18" spans="2:9" x14ac:dyDescent="0.15">
      <c r="B18" s="443" t="s">
        <v>228</v>
      </c>
      <c r="C18" s="444"/>
      <c r="D18" s="448"/>
      <c r="E18" s="450"/>
      <c r="F18" s="447">
        <f>F11+F17</f>
        <v>21144028</v>
      </c>
      <c r="H18" s="332"/>
      <c r="I18" s="332"/>
    </row>
    <row r="19" spans="2:9" x14ac:dyDescent="0.15">
      <c r="B19" s="443" t="s">
        <v>223</v>
      </c>
      <c r="C19" s="444"/>
      <c r="D19" s="448"/>
      <c r="E19" s="450"/>
      <c r="F19" s="449"/>
      <c r="G19" s="357"/>
      <c r="H19" s="332"/>
      <c r="I19" s="332"/>
    </row>
    <row r="20" spans="2:9" x14ac:dyDescent="0.15">
      <c r="B20" s="443" t="s">
        <v>120</v>
      </c>
      <c r="C20" s="451"/>
      <c r="D20" s="448"/>
      <c r="E20" s="450"/>
      <c r="F20" s="449"/>
      <c r="H20" s="332"/>
      <c r="I20" s="332"/>
    </row>
    <row r="21" spans="2:9" x14ac:dyDescent="0.15">
      <c r="B21" s="352" t="s">
        <v>121</v>
      </c>
      <c r="C21" s="358" t="s">
        <v>92</v>
      </c>
      <c r="D21" s="348">
        <v>1</v>
      </c>
      <c r="E21" s="354">
        <v>1000000</v>
      </c>
      <c r="F21" s="351">
        <f>D21*E21</f>
        <v>1000000</v>
      </c>
      <c r="H21" s="332"/>
      <c r="I21" s="332"/>
    </row>
    <row r="22" spans="2:9" x14ac:dyDescent="0.15">
      <c r="B22" s="352" t="s">
        <v>122</v>
      </c>
      <c r="C22" s="358" t="s">
        <v>123</v>
      </c>
      <c r="D22" s="359">
        <v>0.2</v>
      </c>
      <c r="E22" s="354">
        <f>F18+F21</f>
        <v>22144028</v>
      </c>
      <c r="F22" s="351">
        <f>D22*E22</f>
        <v>4428805.6000000006</v>
      </c>
      <c r="H22" s="332"/>
      <c r="I22" s="332"/>
    </row>
    <row r="23" spans="2:9" ht="29.75" customHeight="1" x14ac:dyDescent="0.15">
      <c r="B23" s="360" t="s">
        <v>124</v>
      </c>
      <c r="C23" s="358" t="s">
        <v>123</v>
      </c>
      <c r="D23" s="361">
        <v>0.05</v>
      </c>
      <c r="E23" s="362"/>
      <c r="F23" s="351">
        <f>F11*D23</f>
        <v>568942</v>
      </c>
      <c r="G23" s="345"/>
      <c r="H23" s="332"/>
      <c r="I23" s="332"/>
    </row>
    <row r="24" spans="2:9" x14ac:dyDescent="0.15">
      <c r="B24" s="346" t="s">
        <v>229</v>
      </c>
      <c r="C24" s="347"/>
      <c r="D24" s="348"/>
      <c r="E24" s="363"/>
      <c r="F24" s="364">
        <f>SUM(F21:F23)</f>
        <v>5997747.6000000006</v>
      </c>
      <c r="G24" s="345"/>
      <c r="H24" s="332"/>
      <c r="I24" s="332"/>
    </row>
    <row r="25" spans="2:9" ht="16" thickBot="1" x14ac:dyDescent="0.2">
      <c r="B25" s="365" t="s">
        <v>225</v>
      </c>
      <c r="C25" s="366"/>
      <c r="D25" s="366"/>
      <c r="E25" s="367"/>
      <c r="F25" s="368">
        <f>F18+F24</f>
        <v>27141775.600000001</v>
      </c>
      <c r="G25" s="345"/>
      <c r="H25" s="332"/>
      <c r="I25" s="332"/>
    </row>
    <row r="26" spans="2:9" ht="16" thickBot="1" x14ac:dyDescent="0.2">
      <c r="C26" s="332"/>
      <c r="D26" s="369"/>
      <c r="E26" s="370"/>
      <c r="F26" s="371"/>
      <c r="G26" s="371"/>
      <c r="H26" s="332"/>
      <c r="I26" s="332"/>
    </row>
    <row r="27" spans="2:9" ht="30.75" customHeight="1" thickBot="1" x14ac:dyDescent="0.2">
      <c r="B27" s="250" t="s">
        <v>276</v>
      </c>
      <c r="C27" s="251"/>
      <c r="D27" s="251"/>
      <c r="E27" s="251"/>
      <c r="F27" s="251"/>
      <c r="G27" s="252"/>
      <c r="H27" s="332"/>
      <c r="I27" s="332"/>
    </row>
    <row r="28" spans="2:9" ht="16" x14ac:dyDescent="0.15">
      <c r="B28" s="419" t="s">
        <v>125</v>
      </c>
      <c r="C28" s="420" t="s">
        <v>230</v>
      </c>
      <c r="D28" s="420" t="s">
        <v>90</v>
      </c>
      <c r="E28" s="417" t="s">
        <v>154</v>
      </c>
      <c r="F28" s="418" t="s">
        <v>231</v>
      </c>
      <c r="G28" s="421" t="s">
        <v>123</v>
      </c>
      <c r="H28" s="332"/>
      <c r="I28" s="332"/>
    </row>
    <row r="29" spans="2:9" x14ac:dyDescent="0.15">
      <c r="B29" s="427" t="s">
        <v>126</v>
      </c>
      <c r="C29" s="372"/>
      <c r="D29" s="372"/>
      <c r="E29" s="372"/>
      <c r="F29" s="372"/>
      <c r="G29" s="373"/>
      <c r="H29" s="332"/>
      <c r="I29" s="332"/>
    </row>
    <row r="30" spans="2:9" x14ac:dyDescent="0.15">
      <c r="B30" s="427" t="s">
        <v>127</v>
      </c>
      <c r="C30" s="374"/>
      <c r="D30" s="374"/>
      <c r="E30" s="374"/>
      <c r="F30" s="374"/>
      <c r="G30" s="375"/>
      <c r="H30" s="332"/>
      <c r="I30" s="332"/>
    </row>
    <row r="31" spans="2:9" x14ac:dyDescent="0.15">
      <c r="B31" s="428" t="s">
        <v>232</v>
      </c>
      <c r="C31" s="377">
        <v>3</v>
      </c>
      <c r="D31" s="377" t="s">
        <v>128</v>
      </c>
      <c r="E31" s="377">
        <v>51722</v>
      </c>
      <c r="F31" s="377">
        <f t="shared" ref="F31:F35" si="0">ROUND(C31*E31,0)</f>
        <v>155166</v>
      </c>
      <c r="G31" s="378"/>
      <c r="H31" s="332"/>
      <c r="I31" s="332"/>
    </row>
    <row r="32" spans="2:9" x14ac:dyDescent="0.15">
      <c r="B32" s="376" t="s">
        <v>233</v>
      </c>
      <c r="C32" s="377">
        <v>10</v>
      </c>
      <c r="D32" s="377" t="s">
        <v>128</v>
      </c>
      <c r="E32" s="377">
        <f>E31</f>
        <v>51722</v>
      </c>
      <c r="F32" s="377">
        <f t="shared" si="0"/>
        <v>517220</v>
      </c>
      <c r="G32" s="378"/>
      <c r="H32" s="332"/>
      <c r="I32" s="332"/>
    </row>
    <row r="33" spans="2:9" x14ac:dyDescent="0.15">
      <c r="B33" s="376" t="s">
        <v>234</v>
      </c>
      <c r="C33" s="377">
        <v>6</v>
      </c>
      <c r="D33" s="377" t="s">
        <v>128</v>
      </c>
      <c r="E33" s="377">
        <f>E32</f>
        <v>51722</v>
      </c>
      <c r="F33" s="377">
        <f t="shared" si="0"/>
        <v>310332</v>
      </c>
      <c r="G33" s="378"/>
      <c r="H33" s="332"/>
      <c r="I33" s="332"/>
    </row>
    <row r="34" spans="2:9" x14ac:dyDescent="0.15">
      <c r="B34" s="376" t="s">
        <v>235</v>
      </c>
      <c r="C34" s="377">
        <v>7</v>
      </c>
      <c r="D34" s="377" t="s">
        <v>128</v>
      </c>
      <c r="E34" s="377">
        <f>E33</f>
        <v>51722</v>
      </c>
      <c r="F34" s="377">
        <f t="shared" si="0"/>
        <v>362054</v>
      </c>
      <c r="G34" s="378"/>
      <c r="H34" s="332"/>
      <c r="I34" s="332"/>
    </row>
    <row r="35" spans="2:9" x14ac:dyDescent="0.15">
      <c r="B35" s="376" t="s">
        <v>236</v>
      </c>
      <c r="C35" s="377">
        <v>4</v>
      </c>
      <c r="D35" s="377" t="s">
        <v>128</v>
      </c>
      <c r="E35" s="377">
        <f>E34</f>
        <v>51722</v>
      </c>
      <c r="F35" s="377">
        <f t="shared" si="0"/>
        <v>206888</v>
      </c>
      <c r="G35" s="378"/>
      <c r="H35" s="332"/>
      <c r="I35" s="332"/>
    </row>
    <row r="36" spans="2:9" x14ac:dyDescent="0.15">
      <c r="B36" s="376" t="s">
        <v>237</v>
      </c>
      <c r="C36" s="377"/>
      <c r="D36" s="377"/>
      <c r="E36" s="377"/>
      <c r="F36" s="377"/>
      <c r="G36" s="378"/>
      <c r="H36" s="332"/>
      <c r="I36" s="332"/>
    </row>
    <row r="37" spans="2:9" x14ac:dyDescent="0.15">
      <c r="B37" s="432" t="s">
        <v>129</v>
      </c>
      <c r="C37" s="433">
        <f>SUM(C31:C36)</f>
        <v>30</v>
      </c>
      <c r="D37" s="434"/>
      <c r="E37" s="435"/>
      <c r="F37" s="433">
        <f>SUM(F31:F36)</f>
        <v>1551660</v>
      </c>
      <c r="G37" s="436"/>
      <c r="H37" s="332"/>
      <c r="I37" s="332"/>
    </row>
    <row r="38" spans="2:9" x14ac:dyDescent="0.15">
      <c r="B38" s="376"/>
      <c r="C38" s="374"/>
      <c r="D38" s="374"/>
      <c r="E38" s="380"/>
      <c r="F38" s="377"/>
      <c r="G38" s="378"/>
      <c r="H38" s="332"/>
      <c r="I38" s="332"/>
    </row>
    <row r="39" spans="2:9" x14ac:dyDescent="0.15">
      <c r="B39" s="432" t="s">
        <v>238</v>
      </c>
      <c r="C39" s="434"/>
      <c r="D39" s="434"/>
      <c r="E39" s="437"/>
      <c r="F39" s="434"/>
      <c r="G39" s="438"/>
      <c r="H39" s="332"/>
      <c r="I39" s="332"/>
    </row>
    <row r="40" spans="2:9" x14ac:dyDescent="0.15">
      <c r="B40" s="381" t="s">
        <v>278</v>
      </c>
      <c r="C40" s="377">
        <v>433</v>
      </c>
      <c r="D40" s="377" t="s">
        <v>130</v>
      </c>
      <c r="E40" s="377">
        <f>13000*B56</f>
        <v>13209.3</v>
      </c>
      <c r="F40" s="377">
        <f t="shared" ref="F40:F46" si="1">ROUND(C40*E40,0)</f>
        <v>5719627</v>
      </c>
      <c r="G40" s="378"/>
      <c r="H40" s="332"/>
      <c r="I40" s="332"/>
    </row>
    <row r="41" spans="2:9" x14ac:dyDescent="0.15">
      <c r="B41" s="381" t="s">
        <v>279</v>
      </c>
      <c r="C41" s="377">
        <v>10</v>
      </c>
      <c r="D41" s="377" t="s">
        <v>131</v>
      </c>
      <c r="E41" s="377">
        <f>134961*B56</f>
        <v>137133.87210000001</v>
      </c>
      <c r="F41" s="377">
        <f t="shared" si="1"/>
        <v>1371339</v>
      </c>
      <c r="G41" s="378"/>
      <c r="H41" s="332"/>
      <c r="I41" s="332"/>
    </row>
    <row r="42" spans="2:9" x14ac:dyDescent="0.15">
      <c r="B42" s="381" t="s">
        <v>280</v>
      </c>
      <c r="C42" s="377"/>
      <c r="D42" s="377"/>
      <c r="E42" s="377"/>
      <c r="F42" s="377"/>
      <c r="G42" s="378"/>
      <c r="H42" s="332"/>
      <c r="I42" s="332"/>
    </row>
    <row r="43" spans="2:9" x14ac:dyDescent="0.15">
      <c r="B43" s="381" t="s">
        <v>281</v>
      </c>
      <c r="C43" s="377"/>
      <c r="D43" s="377"/>
      <c r="E43" s="377"/>
      <c r="F43" s="377"/>
      <c r="G43" s="378"/>
      <c r="H43" s="332"/>
      <c r="I43" s="332"/>
    </row>
    <row r="44" spans="2:9" x14ac:dyDescent="0.15">
      <c r="B44" s="381" t="s">
        <v>282</v>
      </c>
      <c r="C44" s="377"/>
      <c r="D44" s="377"/>
      <c r="E44" s="377"/>
      <c r="F44" s="377"/>
      <c r="G44" s="378"/>
      <c r="H44" s="332"/>
      <c r="I44" s="332"/>
    </row>
    <row r="45" spans="2:9" x14ac:dyDescent="0.15">
      <c r="B45" s="381" t="s">
        <v>283</v>
      </c>
      <c r="C45" s="377">
        <v>7</v>
      </c>
      <c r="D45" s="377" t="s">
        <v>132</v>
      </c>
      <c r="E45" s="377">
        <f>9405*B56</f>
        <v>9556.4205000000002</v>
      </c>
      <c r="F45" s="377">
        <f t="shared" si="1"/>
        <v>66895</v>
      </c>
      <c r="G45" s="378"/>
      <c r="H45" s="332"/>
      <c r="I45" s="332"/>
    </row>
    <row r="46" spans="2:9" x14ac:dyDescent="0.15">
      <c r="B46" s="381" t="s">
        <v>284</v>
      </c>
      <c r="C46" s="377">
        <v>2</v>
      </c>
      <c r="D46" s="377" t="s">
        <v>132</v>
      </c>
      <c r="E46" s="377">
        <f>5225*B56</f>
        <v>5309.1225000000004</v>
      </c>
      <c r="F46" s="377">
        <f t="shared" si="1"/>
        <v>10618</v>
      </c>
      <c r="G46" s="378"/>
      <c r="H46" s="332"/>
      <c r="I46" s="332"/>
    </row>
    <row r="47" spans="2:9" x14ac:dyDescent="0.15">
      <c r="B47" s="439" t="s">
        <v>133</v>
      </c>
      <c r="C47" s="435"/>
      <c r="D47" s="435"/>
      <c r="E47" s="435"/>
      <c r="F47" s="433">
        <f>SUM(F40:F46)</f>
        <v>7168479</v>
      </c>
      <c r="G47" s="438"/>
      <c r="H47" s="332"/>
      <c r="I47" s="332"/>
    </row>
    <row r="48" spans="2:9" x14ac:dyDescent="0.15">
      <c r="B48" s="432" t="s">
        <v>134</v>
      </c>
      <c r="C48" s="434"/>
      <c r="D48" s="434"/>
      <c r="E48" s="437"/>
      <c r="F48" s="434"/>
      <c r="G48" s="438"/>
      <c r="H48" s="332"/>
      <c r="I48" s="332"/>
    </row>
    <row r="49" spans="2:9" x14ac:dyDescent="0.15">
      <c r="B49" s="376" t="s">
        <v>285</v>
      </c>
      <c r="C49" s="382">
        <v>0.05</v>
      </c>
      <c r="D49" s="377"/>
      <c r="E49" s="377"/>
      <c r="F49" s="377">
        <f>F37*C49</f>
        <v>77583</v>
      </c>
      <c r="G49" s="378"/>
      <c r="H49" s="332"/>
      <c r="I49" s="332"/>
    </row>
    <row r="50" spans="2:9" x14ac:dyDescent="0.15">
      <c r="B50" s="376" t="s">
        <v>286</v>
      </c>
      <c r="C50" s="382">
        <v>0.3</v>
      </c>
      <c r="D50" s="377"/>
      <c r="E50" s="377"/>
      <c r="F50" s="377">
        <f>F47*C50</f>
        <v>2150543.6999999997</v>
      </c>
      <c r="G50" s="378"/>
      <c r="H50" s="332"/>
      <c r="I50" s="332"/>
    </row>
    <row r="51" spans="2:9" x14ac:dyDescent="0.15">
      <c r="B51" s="432" t="s">
        <v>135</v>
      </c>
      <c r="C51" s="435"/>
      <c r="D51" s="435"/>
      <c r="E51" s="433"/>
      <c r="F51" s="433">
        <f>SUM(F49:F50)</f>
        <v>2228126.6999999997</v>
      </c>
      <c r="G51" s="436"/>
      <c r="H51" s="332"/>
      <c r="I51" s="332"/>
    </row>
    <row r="52" spans="2:9" x14ac:dyDescent="0.15">
      <c r="B52" s="432" t="s">
        <v>239</v>
      </c>
      <c r="C52" s="440"/>
      <c r="D52" s="440"/>
      <c r="E52" s="440"/>
      <c r="F52" s="441">
        <f>F51+F47+F37</f>
        <v>10948265.699999999</v>
      </c>
      <c r="G52" s="442"/>
      <c r="H52" s="332"/>
      <c r="I52" s="332"/>
    </row>
    <row r="53" spans="2:9" x14ac:dyDescent="0.15">
      <c r="B53" s="379"/>
      <c r="C53" s="383"/>
      <c r="D53" s="383"/>
      <c r="E53" s="383"/>
      <c r="F53" s="385"/>
      <c r="G53" s="384"/>
      <c r="H53" s="332"/>
      <c r="I53" s="332"/>
    </row>
    <row r="54" spans="2:9" x14ac:dyDescent="0.15">
      <c r="B54" s="379"/>
      <c r="C54" s="383"/>
      <c r="D54" s="383"/>
      <c r="E54" s="383"/>
      <c r="F54" s="385">
        <f>ROUND(F52/1000,0)</f>
        <v>10948</v>
      </c>
      <c r="G54" s="384" t="s">
        <v>136</v>
      </c>
      <c r="H54" s="332"/>
      <c r="I54" s="332"/>
    </row>
    <row r="55" spans="2:9" x14ac:dyDescent="0.15">
      <c r="B55" s="386" t="s">
        <v>287</v>
      </c>
      <c r="E55" s="387"/>
      <c r="F55" s="388"/>
      <c r="G55" s="389"/>
      <c r="H55" s="332"/>
      <c r="I55" s="332"/>
    </row>
    <row r="56" spans="2:9" ht="16" thickBot="1" x14ac:dyDescent="0.2">
      <c r="B56" s="390">
        <v>1.0161</v>
      </c>
      <c r="C56" s="391"/>
      <c r="D56" s="391"/>
      <c r="E56" s="392"/>
      <c r="F56" s="391"/>
      <c r="G56" s="393"/>
      <c r="H56" s="332"/>
      <c r="I56" s="332"/>
    </row>
    <row r="57" spans="2:9" ht="16" thickBot="1" x14ac:dyDescent="0.2">
      <c r="B57" s="394"/>
      <c r="C57" s="391"/>
      <c r="D57" s="391"/>
      <c r="E57" s="392"/>
      <c r="F57" s="391"/>
      <c r="G57" s="393"/>
      <c r="H57" s="332"/>
      <c r="I57" s="332"/>
    </row>
    <row r="58" spans="2:9" ht="22.5" customHeight="1" thickBot="1" x14ac:dyDescent="0.2">
      <c r="B58" s="250" t="s">
        <v>106</v>
      </c>
      <c r="C58" s="251"/>
      <c r="D58" s="251"/>
      <c r="E58" s="251"/>
      <c r="F58" s="251"/>
      <c r="G58" s="252"/>
      <c r="H58" s="332"/>
      <c r="I58" s="332"/>
    </row>
    <row r="59" spans="2:9" ht="32" x14ac:dyDescent="0.15">
      <c r="B59" s="422" t="s">
        <v>89</v>
      </c>
      <c r="C59" s="423" t="s">
        <v>85</v>
      </c>
      <c r="D59" s="424" t="s">
        <v>65</v>
      </c>
      <c r="E59" s="424" t="s">
        <v>66</v>
      </c>
      <c r="F59" s="423" t="s">
        <v>154</v>
      </c>
      <c r="G59" s="425" t="s">
        <v>231</v>
      </c>
      <c r="H59" s="332"/>
      <c r="I59" s="332"/>
    </row>
    <row r="60" spans="2:9" x14ac:dyDescent="0.15">
      <c r="B60" s="429" t="s">
        <v>137</v>
      </c>
      <c r="C60" s="430"/>
      <c r="D60" s="430"/>
      <c r="E60" s="430"/>
      <c r="F60" s="430"/>
      <c r="G60" s="431"/>
      <c r="H60" s="332"/>
      <c r="I60" s="332"/>
    </row>
    <row r="61" spans="2:9" x14ac:dyDescent="0.15">
      <c r="B61" s="429" t="s">
        <v>138</v>
      </c>
      <c r="C61" s="430"/>
      <c r="D61" s="430"/>
      <c r="E61" s="430"/>
      <c r="F61" s="430"/>
      <c r="G61" s="431"/>
      <c r="H61" s="332"/>
      <c r="I61" s="332"/>
    </row>
    <row r="62" spans="2:9" ht="16" x14ac:dyDescent="0.15">
      <c r="B62" s="395" t="s">
        <v>139</v>
      </c>
      <c r="C62" s="396">
        <v>1</v>
      </c>
      <c r="D62" s="396">
        <v>1</v>
      </c>
      <c r="E62" s="397">
        <v>0.7</v>
      </c>
      <c r="F62" s="398">
        <v>7500000</v>
      </c>
      <c r="G62" s="399">
        <f>+F62*E62*D62*C62</f>
        <v>5250000</v>
      </c>
      <c r="H62" s="332"/>
      <c r="I62" s="332"/>
    </row>
    <row r="63" spans="2:9" ht="16" x14ac:dyDescent="0.15">
      <c r="B63" s="395" t="s">
        <v>140</v>
      </c>
      <c r="C63" s="396">
        <v>1</v>
      </c>
      <c r="D63" s="396">
        <v>1</v>
      </c>
      <c r="E63" s="397">
        <v>1</v>
      </c>
      <c r="F63" s="398">
        <v>5000000</v>
      </c>
      <c r="G63" s="399">
        <f t="shared" ref="G63:G66" si="2">+F63*E63*D63*C63</f>
        <v>5000000</v>
      </c>
      <c r="H63" s="332"/>
      <c r="I63" s="332"/>
    </row>
    <row r="64" spans="2:9" ht="32" x14ac:dyDescent="0.15">
      <c r="B64" s="395" t="s">
        <v>141</v>
      </c>
      <c r="C64" s="396">
        <v>1</v>
      </c>
      <c r="D64" s="396">
        <v>1</v>
      </c>
      <c r="E64" s="397">
        <v>1</v>
      </c>
      <c r="F64" s="398">
        <v>5000000</v>
      </c>
      <c r="G64" s="399">
        <f t="shared" si="2"/>
        <v>5000000</v>
      </c>
      <c r="H64" s="332"/>
      <c r="I64" s="332"/>
    </row>
    <row r="65" spans="2:9" ht="16" x14ac:dyDescent="0.15">
      <c r="B65" s="400" t="s">
        <v>142</v>
      </c>
      <c r="C65" s="396">
        <v>1</v>
      </c>
      <c r="D65" s="396">
        <v>1</v>
      </c>
      <c r="E65" s="397">
        <v>1</v>
      </c>
      <c r="F65" s="398">
        <v>5000000</v>
      </c>
      <c r="G65" s="399">
        <f t="shared" si="2"/>
        <v>5000000</v>
      </c>
      <c r="H65" s="332"/>
      <c r="I65" s="332"/>
    </row>
    <row r="66" spans="2:9" x14ac:dyDescent="0.15">
      <c r="B66" s="401" t="s">
        <v>143</v>
      </c>
      <c r="C66" s="396">
        <v>1</v>
      </c>
      <c r="D66" s="396">
        <v>1</v>
      </c>
      <c r="E66" s="397">
        <v>0.25</v>
      </c>
      <c r="F66" s="398">
        <v>2200000</v>
      </c>
      <c r="G66" s="399">
        <f t="shared" si="2"/>
        <v>550000</v>
      </c>
      <c r="H66" s="332"/>
      <c r="I66" s="332"/>
    </row>
    <row r="67" spans="2:9" x14ac:dyDescent="0.15">
      <c r="B67" s="402"/>
      <c r="C67" s="403"/>
      <c r="D67" s="403"/>
      <c r="E67" s="403"/>
      <c r="F67" s="403"/>
      <c r="G67" s="404">
        <f>SUM(G62:G66)</f>
        <v>20800000</v>
      </c>
      <c r="H67" s="332"/>
      <c r="I67" s="332"/>
    </row>
    <row r="68" spans="2:9" x14ac:dyDescent="0.15">
      <c r="B68" s="452" t="s">
        <v>240</v>
      </c>
      <c r="C68" s="453"/>
      <c r="D68" s="453"/>
      <c r="E68" s="453"/>
      <c r="F68" s="453"/>
      <c r="G68" s="454"/>
      <c r="H68" s="332"/>
      <c r="I68" s="332"/>
    </row>
    <row r="69" spans="2:9" x14ac:dyDescent="0.15">
      <c r="B69" s="405" t="s">
        <v>91</v>
      </c>
      <c r="C69" s="406"/>
      <c r="D69" s="407" t="s">
        <v>92</v>
      </c>
      <c r="E69" s="408">
        <v>1</v>
      </c>
      <c r="F69" s="409">
        <v>2000000</v>
      </c>
      <c r="G69" s="410">
        <f t="shared" ref="G69:G74" si="3">+F69*E69</f>
        <v>2000000</v>
      </c>
      <c r="H69" s="332"/>
      <c r="I69" s="332"/>
    </row>
    <row r="70" spans="2:9" x14ac:dyDescent="0.15">
      <c r="B70" s="405" t="s">
        <v>144</v>
      </c>
      <c r="C70" s="406"/>
      <c r="D70" s="407" t="s">
        <v>92</v>
      </c>
      <c r="E70" s="408">
        <v>1</v>
      </c>
      <c r="F70" s="409">
        <v>2000000</v>
      </c>
      <c r="G70" s="410">
        <f t="shared" si="3"/>
        <v>2000000</v>
      </c>
      <c r="H70" s="332"/>
      <c r="I70" s="332"/>
    </row>
    <row r="71" spans="2:9" x14ac:dyDescent="0.15">
      <c r="B71" s="405" t="s">
        <v>94</v>
      </c>
      <c r="C71" s="406"/>
      <c r="D71" s="407" t="s">
        <v>145</v>
      </c>
      <c r="E71" s="408">
        <v>25</v>
      </c>
      <c r="F71" s="409">
        <v>450000</v>
      </c>
      <c r="G71" s="410">
        <f t="shared" si="3"/>
        <v>11250000</v>
      </c>
      <c r="H71" s="332"/>
      <c r="I71" s="332"/>
    </row>
    <row r="72" spans="2:9" x14ac:dyDescent="0.15">
      <c r="B72" s="405" t="s">
        <v>96</v>
      </c>
      <c r="C72" s="406"/>
      <c r="D72" s="407" t="s">
        <v>145</v>
      </c>
      <c r="E72" s="408">
        <v>75</v>
      </c>
      <c r="F72" s="409">
        <v>70000</v>
      </c>
      <c r="G72" s="410">
        <f t="shared" si="3"/>
        <v>5250000</v>
      </c>
      <c r="H72" s="332"/>
      <c r="I72" s="332"/>
    </row>
    <row r="73" spans="2:9" x14ac:dyDescent="0.15">
      <c r="B73" s="405" t="s">
        <v>146</v>
      </c>
      <c r="C73" s="406"/>
      <c r="D73" s="407" t="s">
        <v>145</v>
      </c>
      <c r="E73" s="408">
        <v>75</v>
      </c>
      <c r="F73" s="409">
        <v>50000</v>
      </c>
      <c r="G73" s="410">
        <f t="shared" si="3"/>
        <v>3750000</v>
      </c>
      <c r="H73" s="332"/>
      <c r="I73" s="332"/>
    </row>
    <row r="74" spans="2:9" x14ac:dyDescent="0.15">
      <c r="B74" s="405" t="s">
        <v>147</v>
      </c>
      <c r="C74" s="406"/>
      <c r="D74" s="407" t="s">
        <v>92</v>
      </c>
      <c r="E74" s="408">
        <v>1</v>
      </c>
      <c r="F74" s="409">
        <v>3000000</v>
      </c>
      <c r="G74" s="410">
        <f t="shared" si="3"/>
        <v>3000000</v>
      </c>
      <c r="H74" s="332"/>
      <c r="I74" s="332"/>
    </row>
    <row r="75" spans="2:9" ht="16" thickBot="1" x14ac:dyDescent="0.2">
      <c r="B75" s="411"/>
      <c r="C75" s="412"/>
      <c r="D75" s="412"/>
      <c r="E75" s="412"/>
      <c r="F75" s="412"/>
      <c r="G75" s="413">
        <f>SUM(G69:G74)</f>
        <v>27250000</v>
      </c>
      <c r="H75" s="332"/>
      <c r="I75" s="332"/>
    </row>
    <row r="76" spans="2:9" x14ac:dyDescent="0.15">
      <c r="B76" s="332"/>
      <c r="C76" s="332"/>
      <c r="D76" s="369"/>
      <c r="E76" s="370"/>
      <c r="F76" s="371"/>
      <c r="G76" s="371"/>
      <c r="H76" s="332"/>
      <c r="I76" s="332"/>
    </row>
    <row r="77" spans="2:9" x14ac:dyDescent="0.15">
      <c r="B77" s="332"/>
      <c r="C77" s="332"/>
      <c r="D77" s="369"/>
      <c r="E77" s="370"/>
      <c r="F77" s="371"/>
      <c r="G77" s="371"/>
      <c r="H77" s="332"/>
      <c r="I77" s="332"/>
    </row>
    <row r="78" spans="2:9" x14ac:dyDescent="0.15">
      <c r="B78" s="332"/>
      <c r="C78" s="332"/>
      <c r="D78" s="369"/>
      <c r="E78" s="370"/>
      <c r="F78" s="371"/>
      <c r="G78" s="371"/>
      <c r="H78" s="332"/>
      <c r="I78" s="332"/>
    </row>
    <row r="79" spans="2:9" x14ac:dyDescent="0.15">
      <c r="B79" s="332"/>
      <c r="C79" s="332"/>
      <c r="D79" s="369"/>
      <c r="E79" s="370"/>
      <c r="F79" s="371"/>
      <c r="G79" s="371"/>
      <c r="H79" s="332"/>
      <c r="I79" s="332"/>
    </row>
    <row r="80" spans="2:9" x14ac:dyDescent="0.15">
      <c r="B80" s="332"/>
      <c r="C80" s="332"/>
      <c r="D80" s="369"/>
      <c r="E80" s="370"/>
      <c r="F80" s="371"/>
      <c r="G80" s="371"/>
      <c r="H80" s="332"/>
      <c r="I80" s="332"/>
    </row>
    <row r="81" spans="2:9" x14ac:dyDescent="0.15">
      <c r="B81" s="332"/>
      <c r="C81" s="332"/>
      <c r="D81" s="369"/>
      <c r="E81" s="370"/>
      <c r="F81" s="371"/>
      <c r="G81" s="371"/>
      <c r="H81" s="332"/>
      <c r="I81" s="332"/>
    </row>
    <row r="82" spans="2:9" x14ac:dyDescent="0.15">
      <c r="B82" s="332"/>
      <c r="C82" s="332"/>
      <c r="D82" s="369"/>
      <c r="E82" s="370"/>
      <c r="F82" s="371"/>
      <c r="G82" s="371"/>
      <c r="H82" s="332"/>
      <c r="I82" s="332"/>
    </row>
    <row r="83" spans="2:9" x14ac:dyDescent="0.15">
      <c r="B83" s="332"/>
      <c r="C83" s="332"/>
      <c r="D83" s="369"/>
      <c r="E83" s="370"/>
      <c r="F83" s="371"/>
      <c r="G83" s="371"/>
      <c r="H83" s="332"/>
      <c r="I83" s="332"/>
    </row>
    <row r="84" spans="2:9" x14ac:dyDescent="0.15">
      <c r="B84" s="332"/>
      <c r="C84" s="332"/>
      <c r="D84" s="369"/>
      <c r="E84" s="370"/>
      <c r="F84" s="371"/>
      <c r="G84" s="371"/>
      <c r="H84" s="332"/>
      <c r="I84" s="332"/>
    </row>
    <row r="85" spans="2:9" x14ac:dyDescent="0.15">
      <c r="B85" s="332"/>
      <c r="C85" s="332"/>
      <c r="D85" s="369"/>
      <c r="E85" s="370"/>
      <c r="F85" s="371"/>
      <c r="G85" s="371"/>
      <c r="H85" s="332"/>
      <c r="I85" s="332"/>
    </row>
    <row r="86" spans="2:9" x14ac:dyDescent="0.15">
      <c r="B86" s="332"/>
      <c r="C86" s="332"/>
      <c r="D86" s="369"/>
      <c r="E86" s="370"/>
      <c r="F86" s="371"/>
      <c r="G86" s="371"/>
      <c r="H86" s="332"/>
      <c r="I86" s="332"/>
    </row>
    <row r="87" spans="2:9" x14ac:dyDescent="0.15">
      <c r="B87" s="332"/>
      <c r="C87" s="332"/>
      <c r="D87" s="369"/>
      <c r="E87" s="370"/>
      <c r="F87" s="371"/>
      <c r="G87" s="371"/>
      <c r="H87" s="332"/>
      <c r="I87" s="332"/>
    </row>
    <row r="88" spans="2:9" x14ac:dyDescent="0.15">
      <c r="B88" s="332"/>
      <c r="C88" s="332"/>
      <c r="D88" s="369"/>
      <c r="E88" s="370"/>
      <c r="F88" s="371"/>
      <c r="G88" s="371"/>
      <c r="H88" s="332"/>
      <c r="I88" s="332"/>
    </row>
    <row r="89" spans="2:9" x14ac:dyDescent="0.15">
      <c r="B89" s="332"/>
      <c r="C89" s="332"/>
      <c r="D89" s="369"/>
      <c r="E89" s="370"/>
      <c r="F89" s="371"/>
      <c r="G89" s="371"/>
      <c r="H89" s="332"/>
      <c r="I89" s="332"/>
    </row>
    <row r="90" spans="2:9" x14ac:dyDescent="0.15">
      <c r="B90" s="332"/>
      <c r="C90" s="332"/>
      <c r="D90" s="369"/>
      <c r="E90" s="370"/>
      <c r="F90" s="371"/>
      <c r="G90" s="371"/>
      <c r="H90" s="332"/>
      <c r="I90" s="332"/>
    </row>
    <row r="91" spans="2:9" x14ac:dyDescent="0.15">
      <c r="B91" s="332"/>
      <c r="C91" s="332"/>
      <c r="D91" s="369"/>
      <c r="E91" s="370"/>
      <c r="F91" s="371"/>
      <c r="G91" s="371"/>
      <c r="H91" s="332"/>
      <c r="I91" s="332"/>
    </row>
    <row r="92" spans="2:9" x14ac:dyDescent="0.15">
      <c r="B92" s="332"/>
      <c r="C92" s="332"/>
      <c r="D92" s="369"/>
      <c r="E92" s="370"/>
      <c r="F92" s="371"/>
      <c r="G92" s="371"/>
      <c r="H92" s="332"/>
      <c r="I92" s="332"/>
    </row>
    <row r="93" spans="2:9" x14ac:dyDescent="0.15">
      <c r="B93" s="332"/>
      <c r="C93" s="332"/>
      <c r="D93" s="369"/>
      <c r="E93" s="370"/>
      <c r="F93" s="371"/>
      <c r="G93" s="371"/>
      <c r="H93" s="332"/>
      <c r="I93" s="332"/>
    </row>
    <row r="94" spans="2:9" x14ac:dyDescent="0.15">
      <c r="B94" s="332"/>
      <c r="C94" s="332"/>
      <c r="D94" s="369"/>
      <c r="E94" s="370"/>
      <c r="F94" s="371"/>
      <c r="G94" s="371"/>
      <c r="H94" s="332"/>
      <c r="I94" s="332"/>
    </row>
    <row r="95" spans="2:9" x14ac:dyDescent="0.15">
      <c r="B95" s="332"/>
      <c r="C95" s="332"/>
      <c r="D95" s="369"/>
      <c r="E95" s="370"/>
      <c r="F95" s="371"/>
      <c r="G95" s="371"/>
      <c r="H95" s="332"/>
      <c r="I95" s="332"/>
    </row>
    <row r="96" spans="2:9" x14ac:dyDescent="0.15">
      <c r="B96" s="332"/>
      <c r="C96" s="332"/>
      <c r="D96" s="369"/>
      <c r="E96" s="370"/>
      <c r="F96" s="371"/>
      <c r="G96" s="371"/>
      <c r="H96" s="332"/>
      <c r="I96" s="332"/>
    </row>
    <row r="97" spans="2:9" x14ac:dyDescent="0.15">
      <c r="B97" s="332"/>
      <c r="C97" s="332"/>
      <c r="D97" s="369"/>
      <c r="E97" s="370"/>
      <c r="F97" s="371"/>
      <c r="G97" s="371"/>
      <c r="H97" s="332"/>
      <c r="I97" s="332"/>
    </row>
    <row r="98" spans="2:9" x14ac:dyDescent="0.15">
      <c r="B98" s="332"/>
      <c r="C98" s="332"/>
      <c r="D98" s="369"/>
      <c r="E98" s="370"/>
      <c r="F98" s="371"/>
      <c r="G98" s="371"/>
      <c r="H98" s="332"/>
      <c r="I98" s="332"/>
    </row>
    <row r="99" spans="2:9" x14ac:dyDescent="0.15">
      <c r="B99" s="332"/>
      <c r="C99" s="332"/>
      <c r="D99" s="369"/>
      <c r="E99" s="370"/>
      <c r="F99" s="371"/>
      <c r="G99" s="371"/>
      <c r="H99" s="332"/>
      <c r="I99" s="332"/>
    </row>
    <row r="100" spans="2:9" x14ac:dyDescent="0.15">
      <c r="B100" s="332"/>
      <c r="C100" s="332"/>
      <c r="D100" s="369"/>
      <c r="E100" s="370"/>
      <c r="F100" s="371"/>
      <c r="G100" s="371"/>
      <c r="H100" s="332"/>
      <c r="I100" s="332"/>
    </row>
    <row r="101" spans="2:9" x14ac:dyDescent="0.15">
      <c r="B101" s="332"/>
      <c r="C101" s="332"/>
      <c r="D101" s="369"/>
      <c r="E101" s="370"/>
      <c r="F101" s="371"/>
      <c r="G101" s="371"/>
      <c r="H101" s="332"/>
      <c r="I101" s="332"/>
    </row>
    <row r="102" spans="2:9" x14ac:dyDescent="0.15">
      <c r="B102" s="332"/>
      <c r="C102" s="332"/>
      <c r="D102" s="369"/>
      <c r="E102" s="370"/>
      <c r="F102" s="371"/>
      <c r="G102" s="371"/>
      <c r="H102" s="332"/>
      <c r="I102" s="332"/>
    </row>
    <row r="103" spans="2:9" x14ac:dyDescent="0.15">
      <c r="B103" s="332"/>
      <c r="C103" s="332"/>
      <c r="D103" s="369"/>
      <c r="E103" s="370"/>
      <c r="F103" s="371"/>
      <c r="G103" s="371"/>
      <c r="H103" s="332"/>
      <c r="I103" s="332"/>
    </row>
    <row r="104" spans="2:9" x14ac:dyDescent="0.15">
      <c r="B104" s="332"/>
      <c r="C104" s="332"/>
      <c r="D104" s="369"/>
      <c r="E104" s="370"/>
      <c r="F104" s="371"/>
      <c r="G104" s="371"/>
      <c r="H104" s="332"/>
      <c r="I104" s="332"/>
    </row>
    <row r="105" spans="2:9" x14ac:dyDescent="0.15">
      <c r="B105" s="332"/>
      <c r="C105" s="332"/>
      <c r="D105" s="369"/>
      <c r="E105" s="370"/>
      <c r="F105" s="371"/>
      <c r="G105" s="371"/>
      <c r="H105" s="332"/>
      <c r="I105" s="332"/>
    </row>
    <row r="106" spans="2:9" x14ac:dyDescent="0.15">
      <c r="B106" s="332"/>
      <c r="C106" s="332"/>
      <c r="D106" s="332"/>
      <c r="E106" s="332"/>
      <c r="F106" s="332"/>
      <c r="G106" s="332"/>
      <c r="H106" s="332"/>
      <c r="I106" s="332"/>
    </row>
    <row r="107" spans="2:9" x14ac:dyDescent="0.15">
      <c r="B107" s="332"/>
      <c r="C107" s="332"/>
      <c r="D107" s="332"/>
      <c r="E107" s="332"/>
      <c r="F107" s="332"/>
      <c r="G107" s="332"/>
      <c r="H107" s="332"/>
      <c r="I107" s="332"/>
    </row>
    <row r="108" spans="2:9" x14ac:dyDescent="0.15">
      <c r="B108" s="332"/>
      <c r="C108" s="332"/>
      <c r="D108" s="369"/>
      <c r="E108" s="370"/>
      <c r="F108" s="371"/>
      <c r="G108" s="371"/>
      <c r="H108" s="332"/>
      <c r="I108" s="332"/>
    </row>
    <row r="109" spans="2:9" x14ac:dyDescent="0.15">
      <c r="B109" s="332"/>
      <c r="C109" s="332"/>
      <c r="D109" s="369"/>
      <c r="E109" s="370"/>
      <c r="F109" s="371"/>
      <c r="G109" s="371"/>
      <c r="H109" s="332"/>
      <c r="I109" s="332"/>
    </row>
    <row r="110" spans="2:9" x14ac:dyDescent="0.15">
      <c r="B110" s="332"/>
      <c r="C110" s="332"/>
      <c r="D110" s="369"/>
      <c r="E110" s="370"/>
      <c r="F110" s="371"/>
      <c r="G110" s="371"/>
      <c r="H110" s="332"/>
      <c r="I110" s="332"/>
    </row>
    <row r="111" spans="2:9" x14ac:dyDescent="0.15">
      <c r="B111" s="332"/>
      <c r="C111" s="332"/>
      <c r="D111" s="369"/>
      <c r="E111" s="370"/>
      <c r="F111" s="371"/>
      <c r="G111" s="371"/>
      <c r="H111" s="332"/>
      <c r="I111" s="332"/>
    </row>
    <row r="112" spans="2:9" x14ac:dyDescent="0.15">
      <c r="B112" s="332"/>
      <c r="C112" s="332"/>
      <c r="D112" s="369"/>
      <c r="E112" s="370"/>
      <c r="F112" s="371"/>
      <c r="G112" s="371"/>
      <c r="H112" s="332"/>
      <c r="I112" s="332"/>
    </row>
    <row r="113" spans="2:9" x14ac:dyDescent="0.15">
      <c r="B113" s="332"/>
      <c r="C113" s="332"/>
      <c r="D113" s="369"/>
      <c r="E113" s="370"/>
      <c r="F113" s="371"/>
      <c r="G113" s="371"/>
      <c r="H113" s="332"/>
      <c r="I113" s="332"/>
    </row>
    <row r="114" spans="2:9" x14ac:dyDescent="0.15">
      <c r="B114" s="332"/>
      <c r="C114" s="332"/>
      <c r="D114" s="369"/>
      <c r="E114" s="370"/>
      <c r="F114" s="371"/>
      <c r="G114" s="371"/>
      <c r="H114" s="332"/>
      <c r="I114" s="332"/>
    </row>
    <row r="115" spans="2:9" x14ac:dyDescent="0.15">
      <c r="B115" s="332"/>
      <c r="C115" s="332"/>
      <c r="D115" s="369"/>
      <c r="E115" s="370"/>
      <c r="F115" s="371"/>
      <c r="G115" s="371"/>
      <c r="H115" s="332"/>
      <c r="I115" s="332"/>
    </row>
    <row r="116" spans="2:9" x14ac:dyDescent="0.15">
      <c r="B116" s="332"/>
      <c r="C116" s="332"/>
      <c r="D116" s="369"/>
      <c r="E116" s="370"/>
      <c r="F116" s="371"/>
      <c r="G116" s="371"/>
      <c r="H116" s="332"/>
      <c r="I116" s="332"/>
    </row>
    <row r="117" spans="2:9" x14ac:dyDescent="0.15">
      <c r="B117" s="332"/>
      <c r="C117" s="332"/>
      <c r="D117" s="369"/>
      <c r="E117" s="370"/>
      <c r="F117" s="371"/>
      <c r="G117" s="371"/>
      <c r="H117" s="332"/>
      <c r="I117" s="332"/>
    </row>
    <row r="118" spans="2:9" x14ac:dyDescent="0.15">
      <c r="B118" s="332"/>
      <c r="C118" s="332"/>
      <c r="D118" s="369"/>
      <c r="E118" s="370"/>
      <c r="F118" s="371"/>
      <c r="G118" s="371"/>
      <c r="H118" s="332"/>
      <c r="I118" s="332"/>
    </row>
    <row r="119" spans="2:9" x14ac:dyDescent="0.15">
      <c r="B119" s="332"/>
      <c r="C119" s="332"/>
      <c r="D119" s="369"/>
      <c r="E119" s="370"/>
      <c r="F119" s="371"/>
      <c r="G119" s="371"/>
      <c r="H119" s="332"/>
      <c r="I119" s="332"/>
    </row>
    <row r="120" spans="2:9" x14ac:dyDescent="0.15">
      <c r="B120" s="332"/>
      <c r="C120" s="332"/>
      <c r="D120" s="369"/>
      <c r="E120" s="370"/>
      <c r="F120" s="371"/>
      <c r="G120" s="371"/>
      <c r="H120" s="332"/>
      <c r="I120" s="332"/>
    </row>
    <row r="121" spans="2:9" x14ac:dyDescent="0.15">
      <c r="B121" s="332"/>
      <c r="C121" s="332"/>
      <c r="D121" s="369"/>
      <c r="E121" s="370"/>
      <c r="F121" s="371"/>
      <c r="G121" s="371"/>
      <c r="H121" s="332"/>
      <c r="I121" s="332"/>
    </row>
    <row r="122" spans="2:9" x14ac:dyDescent="0.15">
      <c r="B122" s="332"/>
      <c r="C122" s="332"/>
      <c r="D122" s="369"/>
      <c r="E122" s="370"/>
      <c r="F122" s="371"/>
      <c r="G122" s="371"/>
      <c r="H122" s="332"/>
      <c r="I122" s="332"/>
    </row>
    <row r="123" spans="2:9" x14ac:dyDescent="0.15">
      <c r="B123" s="332"/>
      <c r="C123" s="332"/>
      <c r="D123" s="369"/>
      <c r="E123" s="370"/>
      <c r="F123" s="371"/>
      <c r="G123" s="371"/>
      <c r="H123" s="332"/>
      <c r="I123" s="332"/>
    </row>
    <row r="124" spans="2:9" x14ac:dyDescent="0.15">
      <c r="B124" s="332"/>
      <c r="C124" s="332"/>
      <c r="D124" s="369"/>
      <c r="E124" s="370"/>
      <c r="F124" s="371"/>
      <c r="G124" s="371"/>
      <c r="H124" s="332"/>
      <c r="I124" s="332"/>
    </row>
    <row r="125" spans="2:9" x14ac:dyDescent="0.15">
      <c r="B125" s="332"/>
      <c r="C125" s="332"/>
      <c r="D125" s="369"/>
      <c r="E125" s="370"/>
      <c r="F125" s="371"/>
      <c r="G125" s="371"/>
      <c r="H125" s="332"/>
      <c r="I125" s="332"/>
    </row>
    <row r="126" spans="2:9" x14ac:dyDescent="0.15">
      <c r="B126" s="332"/>
      <c r="C126" s="332"/>
      <c r="D126" s="369"/>
      <c r="E126" s="370"/>
      <c r="F126" s="371"/>
      <c r="G126" s="371"/>
      <c r="H126" s="332"/>
      <c r="I126" s="332"/>
    </row>
    <row r="127" spans="2:9" x14ac:dyDescent="0.15">
      <c r="B127" s="332"/>
      <c r="C127" s="332"/>
      <c r="D127" s="369"/>
      <c r="E127" s="370"/>
      <c r="F127" s="371"/>
      <c r="G127" s="371"/>
      <c r="H127" s="332"/>
      <c r="I127" s="332"/>
    </row>
    <row r="128" spans="2:9" x14ac:dyDescent="0.15">
      <c r="B128" s="332"/>
      <c r="C128" s="332"/>
      <c r="D128" s="369"/>
      <c r="E128" s="370"/>
      <c r="F128" s="371"/>
      <c r="G128" s="371"/>
      <c r="H128" s="332"/>
      <c r="I128" s="332"/>
    </row>
    <row r="129" spans="2:9" x14ac:dyDescent="0.15">
      <c r="B129" s="332"/>
      <c r="C129" s="332"/>
      <c r="D129" s="369"/>
      <c r="E129" s="370"/>
      <c r="F129" s="371"/>
      <c r="G129" s="371"/>
      <c r="H129" s="332"/>
      <c r="I129" s="332"/>
    </row>
    <row r="130" spans="2:9" x14ac:dyDescent="0.15">
      <c r="B130" s="332"/>
      <c r="C130" s="332"/>
      <c r="D130" s="369"/>
      <c r="E130" s="370"/>
      <c r="F130" s="371"/>
      <c r="G130" s="371"/>
      <c r="H130" s="332"/>
      <c r="I130" s="332"/>
    </row>
    <row r="131" spans="2:9" x14ac:dyDescent="0.15">
      <c r="B131" s="332"/>
      <c r="C131" s="332"/>
      <c r="D131" s="369"/>
      <c r="E131" s="370"/>
      <c r="F131" s="371"/>
      <c r="G131" s="371"/>
      <c r="H131" s="332"/>
      <c r="I131" s="332"/>
    </row>
    <row r="132" spans="2:9" x14ac:dyDescent="0.15">
      <c r="B132" s="332"/>
      <c r="C132" s="332"/>
      <c r="D132" s="369"/>
      <c r="E132" s="370"/>
      <c r="F132" s="371"/>
      <c r="G132" s="371"/>
      <c r="H132" s="332"/>
      <c r="I132" s="332"/>
    </row>
    <row r="133" spans="2:9" x14ac:dyDescent="0.15">
      <c r="B133" s="332"/>
      <c r="C133" s="332"/>
      <c r="D133" s="369"/>
      <c r="E133" s="370"/>
      <c r="F133" s="371"/>
      <c r="G133" s="371"/>
      <c r="H133" s="332"/>
      <c r="I133" s="332"/>
    </row>
    <row r="134" spans="2:9" x14ac:dyDescent="0.15">
      <c r="B134" s="332"/>
      <c r="C134" s="332"/>
      <c r="D134" s="369"/>
      <c r="E134" s="370"/>
      <c r="F134" s="371"/>
      <c r="G134" s="371"/>
      <c r="H134" s="332"/>
      <c r="I134" s="332"/>
    </row>
    <row r="135" spans="2:9" x14ac:dyDescent="0.15">
      <c r="B135" s="332"/>
      <c r="C135" s="332"/>
      <c r="D135" s="369"/>
      <c r="E135" s="370"/>
      <c r="F135" s="371"/>
      <c r="G135" s="371"/>
      <c r="H135" s="332"/>
      <c r="I135" s="332"/>
    </row>
    <row r="136" spans="2:9" x14ac:dyDescent="0.15">
      <c r="B136" s="332"/>
      <c r="C136" s="332"/>
      <c r="D136" s="369"/>
      <c r="E136" s="370"/>
      <c r="F136" s="371"/>
      <c r="G136" s="371"/>
      <c r="H136" s="332"/>
      <c r="I136" s="332"/>
    </row>
    <row r="137" spans="2:9" x14ac:dyDescent="0.15">
      <c r="B137" s="332"/>
      <c r="C137" s="332"/>
      <c r="D137" s="369"/>
      <c r="E137" s="370"/>
      <c r="F137" s="371"/>
      <c r="G137" s="371"/>
      <c r="H137" s="332"/>
      <c r="I137" s="332"/>
    </row>
    <row r="138" spans="2:9" x14ac:dyDescent="0.15">
      <c r="B138" s="332"/>
      <c r="C138" s="332"/>
      <c r="D138" s="369"/>
      <c r="E138" s="370"/>
      <c r="F138" s="371"/>
      <c r="G138" s="371"/>
      <c r="H138" s="332"/>
      <c r="I138" s="332"/>
    </row>
    <row r="139" spans="2:9" x14ac:dyDescent="0.15">
      <c r="B139" s="332"/>
      <c r="C139" s="332"/>
      <c r="D139" s="332"/>
      <c r="E139" s="332"/>
      <c r="F139" s="332"/>
      <c r="G139" s="332"/>
      <c r="H139" s="332"/>
      <c r="I139" s="332"/>
    </row>
    <row r="140" spans="2:9" x14ac:dyDescent="0.15">
      <c r="B140" s="332"/>
      <c r="C140" s="332"/>
      <c r="D140" s="332"/>
      <c r="E140" s="332"/>
      <c r="F140" s="332"/>
      <c r="G140" s="332"/>
      <c r="H140" s="332"/>
      <c r="I140" s="332"/>
    </row>
    <row r="141" spans="2:9" x14ac:dyDescent="0.15">
      <c r="B141" s="332"/>
      <c r="C141" s="332"/>
      <c r="D141" s="369"/>
      <c r="E141" s="370"/>
      <c r="F141" s="371"/>
      <c r="G141" s="371"/>
      <c r="H141" s="332"/>
      <c r="I141" s="332"/>
    </row>
    <row r="142" spans="2:9" x14ac:dyDescent="0.15">
      <c r="B142" s="332"/>
      <c r="C142" s="332"/>
      <c r="D142" s="369"/>
      <c r="E142" s="370"/>
      <c r="F142" s="371"/>
      <c r="G142" s="371"/>
      <c r="H142" s="332"/>
      <c r="I142" s="332"/>
    </row>
    <row r="143" spans="2:9" x14ac:dyDescent="0.15">
      <c r="B143" s="332"/>
      <c r="C143" s="332"/>
      <c r="D143" s="369"/>
      <c r="E143" s="370"/>
      <c r="F143" s="371"/>
      <c r="G143" s="371"/>
      <c r="H143" s="332"/>
      <c r="I143" s="332"/>
    </row>
    <row r="144" spans="2:9" x14ac:dyDescent="0.15">
      <c r="B144" s="332"/>
      <c r="C144" s="332"/>
      <c r="D144" s="369"/>
      <c r="E144" s="370"/>
      <c r="F144" s="371"/>
      <c r="G144" s="371"/>
      <c r="H144" s="332"/>
      <c r="I144" s="332"/>
    </row>
    <row r="145" spans="2:9" x14ac:dyDescent="0.15">
      <c r="B145" s="332"/>
      <c r="C145" s="332"/>
      <c r="D145" s="369"/>
      <c r="E145" s="370"/>
      <c r="F145" s="371"/>
      <c r="G145" s="371"/>
      <c r="H145" s="332"/>
      <c r="I145" s="332"/>
    </row>
    <row r="146" spans="2:9" x14ac:dyDescent="0.15">
      <c r="B146" s="332"/>
      <c r="C146" s="332"/>
      <c r="D146" s="369"/>
      <c r="E146" s="370"/>
      <c r="F146" s="371"/>
      <c r="G146" s="371"/>
      <c r="H146" s="332"/>
      <c r="I146" s="332"/>
    </row>
    <row r="147" spans="2:9" x14ac:dyDescent="0.15">
      <c r="B147" s="332"/>
      <c r="C147" s="332"/>
      <c r="D147" s="369"/>
      <c r="E147" s="370"/>
      <c r="F147" s="371"/>
      <c r="G147" s="371"/>
      <c r="H147" s="332"/>
      <c r="I147" s="332"/>
    </row>
    <row r="148" spans="2:9" x14ac:dyDescent="0.15">
      <c r="B148" s="332"/>
      <c r="C148" s="332"/>
      <c r="D148" s="369"/>
      <c r="E148" s="370"/>
      <c r="F148" s="371"/>
      <c r="G148" s="371"/>
      <c r="H148" s="332"/>
      <c r="I148" s="332"/>
    </row>
    <row r="149" spans="2:9" x14ac:dyDescent="0.15">
      <c r="B149" s="332"/>
      <c r="C149" s="332"/>
      <c r="D149" s="369"/>
      <c r="E149" s="370"/>
      <c r="F149" s="371"/>
      <c r="G149" s="371"/>
      <c r="H149" s="332"/>
      <c r="I149" s="332"/>
    </row>
    <row r="150" spans="2:9" x14ac:dyDescent="0.15">
      <c r="B150" s="332"/>
      <c r="C150" s="332"/>
      <c r="D150" s="369"/>
      <c r="E150" s="370"/>
      <c r="F150" s="371"/>
      <c r="G150" s="371"/>
      <c r="H150" s="332"/>
      <c r="I150" s="332"/>
    </row>
    <row r="151" spans="2:9" x14ac:dyDescent="0.15">
      <c r="B151" s="332"/>
      <c r="C151" s="332"/>
      <c r="D151" s="369"/>
      <c r="E151" s="370"/>
      <c r="F151" s="371"/>
      <c r="G151" s="371"/>
      <c r="H151" s="332"/>
      <c r="I151" s="332"/>
    </row>
    <row r="152" spans="2:9" x14ac:dyDescent="0.15">
      <c r="B152" s="332"/>
      <c r="C152" s="332"/>
      <c r="D152" s="369"/>
      <c r="E152" s="370"/>
      <c r="F152" s="371"/>
      <c r="G152" s="371"/>
      <c r="H152" s="332"/>
      <c r="I152" s="332"/>
    </row>
    <row r="153" spans="2:9" x14ac:dyDescent="0.15">
      <c r="B153" s="332"/>
      <c r="C153" s="332"/>
      <c r="D153" s="369"/>
      <c r="E153" s="370"/>
      <c r="F153" s="371"/>
      <c r="G153" s="371"/>
      <c r="H153" s="332"/>
      <c r="I153" s="332"/>
    </row>
    <row r="154" spans="2:9" x14ac:dyDescent="0.15">
      <c r="B154" s="332"/>
      <c r="C154" s="332"/>
      <c r="D154" s="369"/>
      <c r="E154" s="370"/>
      <c r="F154" s="371"/>
      <c r="G154" s="371"/>
      <c r="H154" s="332"/>
      <c r="I154" s="332"/>
    </row>
    <row r="155" spans="2:9" x14ac:dyDescent="0.15">
      <c r="B155" s="332"/>
      <c r="C155" s="332"/>
      <c r="D155" s="369"/>
      <c r="E155" s="370"/>
      <c r="F155" s="371"/>
      <c r="G155" s="371"/>
      <c r="H155" s="332"/>
      <c r="I155" s="332"/>
    </row>
    <row r="156" spans="2:9" x14ac:dyDescent="0.15">
      <c r="B156" s="332"/>
      <c r="C156" s="332"/>
      <c r="D156" s="369"/>
      <c r="E156" s="370"/>
      <c r="F156" s="371"/>
      <c r="G156" s="371"/>
      <c r="H156" s="332"/>
      <c r="I156" s="332"/>
    </row>
    <row r="157" spans="2:9" x14ac:dyDescent="0.15">
      <c r="B157" s="332"/>
      <c r="C157" s="332"/>
      <c r="D157" s="369"/>
      <c r="E157" s="370"/>
      <c r="F157" s="371"/>
      <c r="G157" s="371"/>
      <c r="H157" s="332"/>
      <c r="I157" s="332"/>
    </row>
    <row r="158" spans="2:9" x14ac:dyDescent="0.15">
      <c r="B158" s="332"/>
      <c r="C158" s="332"/>
      <c r="D158" s="369"/>
      <c r="E158" s="370"/>
      <c r="F158" s="371"/>
      <c r="G158" s="371"/>
      <c r="H158" s="332"/>
      <c r="I158" s="332"/>
    </row>
    <row r="159" spans="2:9" x14ac:dyDescent="0.15">
      <c r="B159" s="332"/>
      <c r="C159" s="332"/>
      <c r="D159" s="369"/>
      <c r="E159" s="370"/>
      <c r="F159" s="371"/>
      <c r="G159" s="371"/>
      <c r="H159" s="332"/>
      <c r="I159" s="332"/>
    </row>
    <row r="160" spans="2:9" x14ac:dyDescent="0.15">
      <c r="B160" s="332"/>
      <c r="C160" s="332"/>
      <c r="D160" s="369"/>
      <c r="E160" s="370"/>
      <c r="F160" s="371"/>
      <c r="G160" s="371"/>
      <c r="H160" s="332"/>
      <c r="I160" s="332"/>
    </row>
    <row r="161" spans="2:9" x14ac:dyDescent="0.15">
      <c r="B161" s="332"/>
      <c r="C161" s="332"/>
      <c r="D161" s="369"/>
      <c r="E161" s="370"/>
      <c r="F161" s="371"/>
      <c r="G161" s="371"/>
      <c r="H161" s="332"/>
      <c r="I161" s="332"/>
    </row>
    <row r="162" spans="2:9" x14ac:dyDescent="0.15">
      <c r="B162" s="332"/>
      <c r="C162" s="332"/>
      <c r="D162" s="369"/>
      <c r="E162" s="370"/>
      <c r="F162" s="371"/>
      <c r="G162" s="371"/>
      <c r="H162" s="332"/>
      <c r="I162" s="332"/>
    </row>
    <row r="163" spans="2:9" x14ac:dyDescent="0.15">
      <c r="B163" s="332"/>
      <c r="C163" s="332"/>
      <c r="D163" s="369"/>
      <c r="E163" s="370"/>
      <c r="F163" s="371"/>
      <c r="G163" s="371"/>
      <c r="H163" s="332"/>
      <c r="I163" s="332"/>
    </row>
    <row r="164" spans="2:9" x14ac:dyDescent="0.15">
      <c r="B164" s="332"/>
      <c r="C164" s="332"/>
      <c r="D164" s="369"/>
      <c r="E164" s="370"/>
      <c r="F164" s="371"/>
      <c r="G164" s="371"/>
      <c r="H164" s="332"/>
      <c r="I164" s="332"/>
    </row>
    <row r="165" spans="2:9" x14ac:dyDescent="0.15">
      <c r="B165" s="332"/>
      <c r="C165" s="332"/>
      <c r="D165" s="369"/>
      <c r="E165" s="370"/>
      <c r="F165" s="371"/>
      <c r="G165" s="371"/>
      <c r="H165" s="332"/>
      <c r="I165" s="332"/>
    </row>
    <row r="166" spans="2:9" x14ac:dyDescent="0.15">
      <c r="B166" s="332"/>
      <c r="C166" s="332"/>
      <c r="D166" s="369"/>
      <c r="E166" s="370"/>
      <c r="F166" s="371"/>
      <c r="G166" s="371"/>
      <c r="H166" s="332"/>
      <c r="I166" s="332"/>
    </row>
    <row r="167" spans="2:9" x14ac:dyDescent="0.15">
      <c r="B167" s="332"/>
      <c r="C167" s="332"/>
      <c r="D167" s="369"/>
      <c r="E167" s="370"/>
      <c r="F167" s="371"/>
      <c r="G167" s="371"/>
      <c r="H167" s="332"/>
      <c r="I167" s="332"/>
    </row>
    <row r="168" spans="2:9" x14ac:dyDescent="0.15">
      <c r="B168" s="332"/>
      <c r="C168" s="332"/>
      <c r="D168" s="369"/>
      <c r="E168" s="370"/>
      <c r="F168" s="371"/>
      <c r="G168" s="371"/>
      <c r="H168" s="332"/>
      <c r="I168" s="332"/>
    </row>
    <row r="169" spans="2:9" x14ac:dyDescent="0.15">
      <c r="B169" s="332"/>
      <c r="C169" s="332"/>
      <c r="D169" s="369"/>
      <c r="E169" s="370"/>
      <c r="F169" s="371"/>
      <c r="G169" s="371"/>
      <c r="H169" s="332"/>
      <c r="I169" s="332"/>
    </row>
    <row r="170" spans="2:9" x14ac:dyDescent="0.15">
      <c r="B170" s="332"/>
      <c r="C170" s="332"/>
      <c r="D170" s="369"/>
      <c r="E170" s="370"/>
      <c r="F170" s="371"/>
      <c r="G170" s="371"/>
      <c r="H170" s="332"/>
      <c r="I170" s="332"/>
    </row>
    <row r="171" spans="2:9" x14ac:dyDescent="0.15">
      <c r="B171" s="332"/>
      <c r="C171" s="332"/>
      <c r="D171" s="369"/>
      <c r="E171" s="370"/>
      <c r="F171" s="371"/>
      <c r="G171" s="371"/>
      <c r="H171" s="332"/>
      <c r="I171" s="332"/>
    </row>
    <row r="172" spans="2:9" x14ac:dyDescent="0.15">
      <c r="B172" s="332"/>
      <c r="C172" s="332"/>
      <c r="D172" s="332"/>
      <c r="E172" s="332"/>
      <c r="F172" s="332"/>
      <c r="G172" s="332"/>
      <c r="H172" s="332"/>
      <c r="I172" s="332"/>
    </row>
    <row r="173" spans="2:9" x14ac:dyDescent="0.15">
      <c r="B173" s="332"/>
      <c r="C173" s="332"/>
      <c r="D173" s="332"/>
      <c r="E173" s="332"/>
      <c r="F173" s="332"/>
      <c r="G173" s="332"/>
      <c r="H173" s="332"/>
      <c r="I173" s="332"/>
    </row>
    <row r="174" spans="2:9" x14ac:dyDescent="0.15">
      <c r="B174" s="332"/>
      <c r="C174" s="332"/>
      <c r="D174" s="369"/>
      <c r="E174" s="370"/>
      <c r="F174" s="371"/>
      <c r="G174" s="371"/>
      <c r="H174" s="332"/>
      <c r="I174" s="332"/>
    </row>
    <row r="175" spans="2:9" x14ac:dyDescent="0.15">
      <c r="B175" s="332"/>
      <c r="C175" s="332"/>
      <c r="D175" s="369"/>
      <c r="E175" s="370"/>
      <c r="F175" s="371"/>
      <c r="G175" s="371"/>
      <c r="H175" s="332"/>
      <c r="I175" s="332"/>
    </row>
    <row r="176" spans="2:9" x14ac:dyDescent="0.15">
      <c r="B176" s="332"/>
      <c r="C176" s="332"/>
      <c r="D176" s="369"/>
      <c r="E176" s="370"/>
      <c r="F176" s="371"/>
      <c r="G176" s="371"/>
      <c r="H176" s="332"/>
      <c r="I176" s="332"/>
    </row>
    <row r="177" spans="2:9" x14ac:dyDescent="0.15">
      <c r="B177" s="332"/>
      <c r="C177" s="332"/>
      <c r="D177" s="369"/>
      <c r="E177" s="370"/>
      <c r="F177" s="371"/>
      <c r="G177" s="371"/>
      <c r="H177" s="332"/>
      <c r="I177" s="332"/>
    </row>
    <row r="178" spans="2:9" x14ac:dyDescent="0.15">
      <c r="B178" s="332"/>
      <c r="C178" s="332"/>
      <c r="D178" s="369"/>
      <c r="E178" s="370"/>
      <c r="F178" s="371"/>
      <c r="G178" s="371"/>
      <c r="H178" s="332"/>
      <c r="I178" s="332"/>
    </row>
    <row r="179" spans="2:9" x14ac:dyDescent="0.15">
      <c r="B179" s="332"/>
      <c r="C179" s="332"/>
      <c r="D179" s="369"/>
      <c r="E179" s="370"/>
      <c r="F179" s="371"/>
      <c r="G179" s="371"/>
      <c r="H179" s="332"/>
      <c r="I179" s="332"/>
    </row>
    <row r="180" spans="2:9" x14ac:dyDescent="0.15">
      <c r="B180" s="332"/>
      <c r="C180" s="332"/>
      <c r="D180" s="369"/>
      <c r="E180" s="370"/>
      <c r="F180" s="371"/>
      <c r="G180" s="371"/>
      <c r="H180" s="332"/>
      <c r="I180" s="332"/>
    </row>
    <row r="181" spans="2:9" x14ac:dyDescent="0.15">
      <c r="B181" s="332"/>
      <c r="C181" s="332"/>
      <c r="D181" s="369"/>
      <c r="E181" s="370"/>
      <c r="F181" s="371"/>
      <c r="G181" s="371"/>
      <c r="H181" s="332"/>
      <c r="I181" s="332"/>
    </row>
    <row r="182" spans="2:9" x14ac:dyDescent="0.15">
      <c r="B182" s="332"/>
      <c r="C182" s="332"/>
      <c r="D182" s="369"/>
      <c r="E182" s="370"/>
      <c r="F182" s="371"/>
      <c r="G182" s="371"/>
      <c r="H182" s="332"/>
      <c r="I182" s="332"/>
    </row>
    <row r="183" spans="2:9" x14ac:dyDescent="0.15">
      <c r="B183" s="332"/>
      <c r="C183" s="332"/>
      <c r="D183" s="369"/>
      <c r="E183" s="370"/>
      <c r="F183" s="371"/>
      <c r="G183" s="371"/>
      <c r="H183" s="332"/>
      <c r="I183" s="332"/>
    </row>
    <row r="184" spans="2:9" x14ac:dyDescent="0.15">
      <c r="B184" s="332"/>
      <c r="C184" s="332"/>
      <c r="D184" s="369"/>
      <c r="E184" s="370"/>
      <c r="F184" s="371"/>
      <c r="G184" s="371"/>
      <c r="H184" s="332"/>
      <c r="I184" s="332"/>
    </row>
    <row r="185" spans="2:9" x14ac:dyDescent="0.15">
      <c r="B185" s="332"/>
      <c r="C185" s="332"/>
      <c r="D185" s="369"/>
      <c r="E185" s="370"/>
      <c r="F185" s="371"/>
      <c r="G185" s="371"/>
      <c r="H185" s="332"/>
      <c r="I185" s="332"/>
    </row>
    <row r="186" spans="2:9" x14ac:dyDescent="0.15">
      <c r="B186" s="332"/>
      <c r="C186" s="332"/>
      <c r="D186" s="369"/>
      <c r="E186" s="370"/>
      <c r="F186" s="371"/>
      <c r="G186" s="371"/>
      <c r="H186" s="332"/>
      <c r="I186" s="332"/>
    </row>
    <row r="187" spans="2:9" x14ac:dyDescent="0.15">
      <c r="B187" s="332"/>
      <c r="C187" s="332"/>
      <c r="D187" s="369"/>
      <c r="E187" s="370"/>
      <c r="F187" s="371"/>
      <c r="G187" s="371"/>
      <c r="H187" s="332"/>
      <c r="I187" s="332"/>
    </row>
    <row r="188" spans="2:9" x14ac:dyDescent="0.15">
      <c r="B188" s="332"/>
      <c r="C188" s="332"/>
      <c r="D188" s="369"/>
      <c r="E188" s="370"/>
      <c r="F188" s="371"/>
      <c r="G188" s="371"/>
      <c r="H188" s="332"/>
      <c r="I188" s="332"/>
    </row>
    <row r="189" spans="2:9" x14ac:dyDescent="0.15">
      <c r="B189" s="332"/>
      <c r="C189" s="332"/>
      <c r="D189" s="369"/>
      <c r="E189" s="370"/>
      <c r="F189" s="371"/>
      <c r="G189" s="371"/>
      <c r="H189" s="332"/>
      <c r="I189" s="332"/>
    </row>
    <row r="190" spans="2:9" x14ac:dyDescent="0.15">
      <c r="B190" s="332"/>
      <c r="C190" s="332"/>
      <c r="D190" s="369"/>
      <c r="E190" s="370"/>
      <c r="F190" s="371"/>
      <c r="G190" s="371"/>
      <c r="H190" s="332"/>
      <c r="I190" s="332"/>
    </row>
    <row r="191" spans="2:9" x14ac:dyDescent="0.15">
      <c r="B191" s="332"/>
      <c r="C191" s="332"/>
      <c r="D191" s="369"/>
      <c r="E191" s="370"/>
      <c r="F191" s="371"/>
      <c r="G191" s="371"/>
      <c r="H191" s="332"/>
      <c r="I191" s="332"/>
    </row>
    <row r="192" spans="2:9" x14ac:dyDescent="0.15">
      <c r="B192" s="332"/>
      <c r="C192" s="332"/>
      <c r="D192" s="369"/>
      <c r="E192" s="370"/>
      <c r="F192" s="371"/>
      <c r="G192" s="371"/>
      <c r="H192" s="332"/>
      <c r="I192" s="332"/>
    </row>
    <row r="193" spans="2:9" x14ac:dyDescent="0.15">
      <c r="B193" s="332"/>
      <c r="C193" s="332"/>
      <c r="D193" s="369"/>
      <c r="E193" s="370"/>
      <c r="F193" s="371"/>
      <c r="G193" s="371"/>
      <c r="H193" s="332"/>
      <c r="I193" s="332"/>
    </row>
    <row r="194" spans="2:9" x14ac:dyDescent="0.15">
      <c r="B194" s="332"/>
      <c r="C194" s="332"/>
      <c r="D194" s="369"/>
      <c r="E194" s="370"/>
      <c r="F194" s="371"/>
      <c r="G194" s="371"/>
      <c r="H194" s="332"/>
      <c r="I194" s="332"/>
    </row>
    <row r="195" spans="2:9" x14ac:dyDescent="0.15">
      <c r="B195" s="332"/>
      <c r="C195" s="332"/>
      <c r="D195" s="369"/>
      <c r="E195" s="370"/>
      <c r="F195" s="371"/>
      <c r="G195" s="371"/>
      <c r="H195" s="332"/>
      <c r="I195" s="332"/>
    </row>
    <row r="196" spans="2:9" x14ac:dyDescent="0.15">
      <c r="B196" s="332"/>
      <c r="C196" s="332"/>
      <c r="D196" s="369"/>
      <c r="E196" s="370"/>
      <c r="F196" s="371"/>
      <c r="G196" s="371"/>
      <c r="H196" s="332"/>
      <c r="I196" s="332"/>
    </row>
    <row r="197" spans="2:9" x14ac:dyDescent="0.15">
      <c r="B197" s="332"/>
      <c r="C197" s="332"/>
      <c r="D197" s="369"/>
      <c r="E197" s="370"/>
      <c r="F197" s="371"/>
      <c r="G197" s="371"/>
      <c r="H197" s="332"/>
      <c r="I197" s="332"/>
    </row>
    <row r="198" spans="2:9" x14ac:dyDescent="0.15">
      <c r="B198" s="332"/>
      <c r="C198" s="332"/>
      <c r="D198" s="369"/>
      <c r="E198" s="370"/>
      <c r="F198" s="371"/>
      <c r="G198" s="371"/>
      <c r="H198" s="332"/>
      <c r="I198" s="332"/>
    </row>
    <row r="199" spans="2:9" x14ac:dyDescent="0.15">
      <c r="B199" s="332"/>
      <c r="C199" s="332"/>
      <c r="D199" s="369"/>
      <c r="E199" s="370"/>
      <c r="F199" s="371"/>
      <c r="G199" s="371"/>
      <c r="H199" s="332"/>
      <c r="I199" s="332"/>
    </row>
    <row r="200" spans="2:9" x14ac:dyDescent="0.15">
      <c r="B200" s="332"/>
      <c r="C200" s="332"/>
      <c r="D200" s="369"/>
      <c r="E200" s="370"/>
      <c r="F200" s="371"/>
      <c r="G200" s="371"/>
      <c r="H200" s="332"/>
      <c r="I200" s="332"/>
    </row>
    <row r="201" spans="2:9" x14ac:dyDescent="0.15">
      <c r="B201" s="332"/>
      <c r="C201" s="332"/>
      <c r="D201" s="369"/>
      <c r="E201" s="370"/>
      <c r="F201" s="371"/>
      <c r="G201" s="371"/>
      <c r="H201" s="332"/>
      <c r="I201" s="332"/>
    </row>
    <row r="202" spans="2:9" x14ac:dyDescent="0.15">
      <c r="B202" s="332"/>
      <c r="C202" s="332"/>
      <c r="D202" s="369"/>
      <c r="E202" s="370"/>
      <c r="F202" s="371"/>
      <c r="G202" s="371"/>
      <c r="H202" s="332"/>
      <c r="I202" s="332"/>
    </row>
    <row r="203" spans="2:9" x14ac:dyDescent="0.15">
      <c r="B203" s="332"/>
      <c r="C203" s="332"/>
      <c r="D203" s="369"/>
      <c r="E203" s="370"/>
      <c r="F203" s="371"/>
      <c r="G203" s="371"/>
      <c r="H203" s="332"/>
      <c r="I203" s="332"/>
    </row>
    <row r="204" spans="2:9" x14ac:dyDescent="0.15">
      <c r="B204" s="332"/>
      <c r="C204" s="332"/>
      <c r="D204" s="369"/>
      <c r="E204" s="370"/>
      <c r="F204" s="371"/>
      <c r="G204" s="371"/>
      <c r="H204" s="332"/>
      <c r="I204" s="332"/>
    </row>
    <row r="205" spans="2:9" x14ac:dyDescent="0.15">
      <c r="B205" s="332"/>
      <c r="C205" s="332"/>
      <c r="D205" s="332"/>
      <c r="E205" s="332"/>
      <c r="F205" s="332"/>
      <c r="G205" s="332"/>
      <c r="H205" s="332"/>
      <c r="I205" s="332"/>
    </row>
    <row r="206" spans="2:9" x14ac:dyDescent="0.15">
      <c r="B206" s="332"/>
      <c r="C206" s="332"/>
      <c r="D206" s="332"/>
      <c r="E206" s="332"/>
      <c r="F206" s="332"/>
      <c r="G206" s="332"/>
      <c r="H206" s="332"/>
      <c r="I206" s="332"/>
    </row>
    <row r="207" spans="2:9" x14ac:dyDescent="0.15">
      <c r="B207" s="332"/>
      <c r="C207" s="332"/>
      <c r="D207" s="332"/>
      <c r="E207" s="332"/>
      <c r="F207" s="332"/>
      <c r="G207" s="332"/>
      <c r="H207" s="332"/>
      <c r="I207" s="332"/>
    </row>
    <row r="208" spans="2:9" x14ac:dyDescent="0.15">
      <c r="B208" s="332"/>
      <c r="C208" s="332"/>
      <c r="D208" s="332"/>
      <c r="E208" s="332"/>
      <c r="F208" s="332"/>
      <c r="G208" s="332"/>
      <c r="H208" s="332"/>
      <c r="I208" s="332"/>
    </row>
  </sheetData>
  <mergeCells count="14">
    <mergeCell ref="B73:C73"/>
    <mergeCell ref="B74:C74"/>
    <mergeCell ref="B75:F75"/>
    <mergeCell ref="B27:G27"/>
    <mergeCell ref="B67:F67"/>
    <mergeCell ref="B68:G68"/>
    <mergeCell ref="B69:C69"/>
    <mergeCell ref="B70:C70"/>
    <mergeCell ref="B71:C71"/>
    <mergeCell ref="B2:F2"/>
    <mergeCell ref="H2:H4"/>
    <mergeCell ref="B1:F1"/>
    <mergeCell ref="B58:G58"/>
    <mergeCell ref="B72:C72"/>
  </mergeCells>
  <hyperlinks>
    <hyperlink ref="I2" location="'$Operativo'!C1" display="Nucleación" xr:uid="{00000000-0004-0000-0600-000000000000}"/>
    <hyperlink ref="I3" location="'$Operativo'!C84" display="Talleres" xr:uid="{00000000-0004-0000-0600-000002000000}"/>
    <hyperlink ref="I4" location="'$Operativo'!C58" display="Talleres" xr:uid="{9948DA16-CE94-4EB5-9134-FA3F5C857595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CU316"/>
  <sheetViews>
    <sheetView zoomScale="160" zoomScaleNormal="160" workbookViewId="0">
      <selection activeCell="Y55" sqref="Y55"/>
    </sheetView>
  </sheetViews>
  <sheetFormatPr baseColWidth="10" defaultColWidth="11.5" defaultRowHeight="15" x14ac:dyDescent="0.2"/>
  <cols>
    <col min="1" max="1" width="6.5" style="8" customWidth="1"/>
    <col min="2" max="2" width="29.5" customWidth="1"/>
    <col min="3" max="6" width="21.1640625" customWidth="1"/>
    <col min="7" max="7" width="8.1640625" style="8" customWidth="1"/>
    <col min="8" max="8" width="7.5" style="8" customWidth="1"/>
    <col min="9" max="9" width="31" style="8" customWidth="1"/>
    <col min="10" max="10" width="19" style="8" customWidth="1"/>
    <col min="11" max="99" width="11.5" style="8"/>
  </cols>
  <sheetData>
    <row r="1" spans="1:99" s="6" customFormat="1" ht="72.75" customHeight="1" thickBot="1" x14ac:dyDescent="0.25">
      <c r="A1" s="8"/>
      <c r="B1" s="80" t="s">
        <v>214</v>
      </c>
      <c r="C1" s="81"/>
      <c r="D1" s="81"/>
      <c r="E1" s="81"/>
      <c r="F1" s="8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</row>
    <row r="2" spans="1:99" ht="17" thickBot="1" x14ac:dyDescent="0.25">
      <c r="B2" s="139" t="s">
        <v>277</v>
      </c>
      <c r="C2" s="140"/>
      <c r="D2" s="140"/>
      <c r="E2" s="140"/>
      <c r="F2" s="141"/>
    </row>
    <row r="3" spans="1:99" ht="15.75" customHeight="1" x14ac:dyDescent="0.2">
      <c r="B3" s="43" t="s">
        <v>220</v>
      </c>
      <c r="C3" s="39"/>
      <c r="D3" s="40"/>
      <c r="E3" s="41"/>
      <c r="F3" s="44"/>
      <c r="I3" s="469" t="s">
        <v>148</v>
      </c>
      <c r="J3" s="467" t="s">
        <v>149</v>
      </c>
    </row>
    <row r="4" spans="1:99" ht="16" thickBot="1" x14ac:dyDescent="0.25">
      <c r="B4" s="456" t="s">
        <v>221</v>
      </c>
      <c r="C4" s="457"/>
      <c r="D4" s="458"/>
      <c r="E4" s="462"/>
      <c r="F4" s="460"/>
      <c r="I4" s="470"/>
      <c r="J4" s="468"/>
    </row>
    <row r="5" spans="1:99" x14ac:dyDescent="0.2">
      <c r="B5" s="45" t="s">
        <v>150</v>
      </c>
      <c r="C5" s="26" t="s">
        <v>109</v>
      </c>
      <c r="D5" s="25">
        <v>100</v>
      </c>
      <c r="E5" s="28">
        <v>51722</v>
      </c>
      <c r="F5" s="46">
        <f>D5*E5</f>
        <v>5172200</v>
      </c>
    </row>
    <row r="6" spans="1:99" x14ac:dyDescent="0.2">
      <c r="B6" s="45" t="s">
        <v>111</v>
      </c>
      <c r="C6" s="26" t="s">
        <v>109</v>
      </c>
      <c r="D6" s="25">
        <v>10</v>
      </c>
      <c r="E6" s="28">
        <v>51722</v>
      </c>
      <c r="F6" s="46">
        <f>D6*E6</f>
        <v>517220</v>
      </c>
    </row>
    <row r="7" spans="1:99" x14ac:dyDescent="0.2">
      <c r="B7" s="47" t="s">
        <v>112</v>
      </c>
      <c r="C7" s="26"/>
      <c r="D7" s="29">
        <f>SUM(D5:D6)</f>
        <v>110</v>
      </c>
      <c r="E7" s="30"/>
      <c r="F7" s="48">
        <f>SUM(F5:F6)</f>
        <v>5689420</v>
      </c>
    </row>
    <row r="8" spans="1:99" x14ac:dyDescent="0.2">
      <c r="B8" s="456" t="s">
        <v>222</v>
      </c>
      <c r="C8" s="457"/>
      <c r="D8" s="458"/>
      <c r="E8" s="459"/>
      <c r="F8" s="460"/>
    </row>
    <row r="9" spans="1:99" x14ac:dyDescent="0.2">
      <c r="B9" s="45" t="s">
        <v>151</v>
      </c>
      <c r="C9" s="26" t="s">
        <v>90</v>
      </c>
      <c r="D9" s="25">
        <v>20</v>
      </c>
      <c r="E9" s="27">
        <v>20000</v>
      </c>
      <c r="F9" s="46">
        <f>D9*E9</f>
        <v>400000</v>
      </c>
    </row>
    <row r="10" spans="1:99" x14ac:dyDescent="0.2">
      <c r="B10" s="45" t="s">
        <v>114</v>
      </c>
      <c r="C10" s="26" t="s">
        <v>115</v>
      </c>
      <c r="D10" s="25">
        <v>72</v>
      </c>
      <c r="E10" s="28">
        <v>51722</v>
      </c>
      <c r="F10" s="46">
        <f>D10*E10</f>
        <v>3723984</v>
      </c>
    </row>
    <row r="11" spans="1:99" x14ac:dyDescent="0.2">
      <c r="B11" s="45" t="s">
        <v>117</v>
      </c>
      <c r="C11" s="26" t="s">
        <v>118</v>
      </c>
      <c r="D11" s="31">
        <v>10</v>
      </c>
      <c r="E11" s="27">
        <v>40000</v>
      </c>
      <c r="F11" s="49">
        <f>D11*E11</f>
        <v>400000</v>
      </c>
    </row>
    <row r="12" spans="1:99" x14ac:dyDescent="0.2">
      <c r="B12" s="47" t="s">
        <v>119</v>
      </c>
      <c r="C12" s="26"/>
      <c r="D12" s="25"/>
      <c r="E12" s="27"/>
      <c r="F12" s="50">
        <f>SUM(F9:F11)</f>
        <v>4523984</v>
      </c>
    </row>
    <row r="13" spans="1:99" x14ac:dyDescent="0.2">
      <c r="B13" s="47" t="s">
        <v>226</v>
      </c>
      <c r="C13" s="26"/>
      <c r="D13" s="25"/>
      <c r="E13" s="32"/>
      <c r="F13" s="48">
        <f>F7+F12</f>
        <v>10213404</v>
      </c>
    </row>
    <row r="14" spans="1:99" x14ac:dyDescent="0.2">
      <c r="B14" s="456" t="s">
        <v>223</v>
      </c>
      <c r="C14" s="457"/>
      <c r="D14" s="458"/>
      <c r="E14" s="461"/>
      <c r="F14" s="460"/>
    </row>
    <row r="15" spans="1:99" x14ac:dyDescent="0.2">
      <c r="B15" s="47" t="s">
        <v>120</v>
      </c>
      <c r="C15" s="33"/>
      <c r="D15" s="25"/>
      <c r="E15" s="34"/>
      <c r="F15" s="46"/>
    </row>
    <row r="16" spans="1:99" x14ac:dyDescent="0.2">
      <c r="B16" s="45" t="s">
        <v>121</v>
      </c>
      <c r="C16" s="35" t="s">
        <v>92</v>
      </c>
      <c r="D16" s="25">
        <v>1</v>
      </c>
      <c r="E16" s="27">
        <v>1000000</v>
      </c>
      <c r="F16" s="46">
        <f>D16*E16</f>
        <v>1000000</v>
      </c>
    </row>
    <row r="17" spans="2:6" x14ac:dyDescent="0.2">
      <c r="B17" s="45" t="s">
        <v>122</v>
      </c>
      <c r="C17" s="35" t="s">
        <v>123</v>
      </c>
      <c r="D17" s="36">
        <v>0.2</v>
      </c>
      <c r="E17" s="27">
        <f>F13+F16</f>
        <v>11213404</v>
      </c>
      <c r="F17" s="46">
        <f>D17*E17</f>
        <v>2242680.8000000003</v>
      </c>
    </row>
    <row r="18" spans="2:6" ht="42" x14ac:dyDescent="0.2">
      <c r="B18" s="51" t="s">
        <v>124</v>
      </c>
      <c r="C18" s="35" t="s">
        <v>123</v>
      </c>
      <c r="D18" s="37">
        <v>0.05</v>
      </c>
      <c r="E18" s="38"/>
      <c r="F18" s="46">
        <f>F7*D18</f>
        <v>284471</v>
      </c>
    </row>
    <row r="19" spans="2:6" x14ac:dyDescent="0.2">
      <c r="B19" s="43" t="s">
        <v>224</v>
      </c>
      <c r="C19" s="39"/>
      <c r="D19" s="40"/>
      <c r="E19" s="42"/>
      <c r="F19" s="52">
        <f>SUM(F16:F18)</f>
        <v>3527151.8000000003</v>
      </c>
    </row>
    <row r="20" spans="2:6" ht="16" thickBot="1" x14ac:dyDescent="0.25">
      <c r="B20" s="463" t="s">
        <v>225</v>
      </c>
      <c r="C20" s="464"/>
      <c r="D20" s="464"/>
      <c r="E20" s="465"/>
      <c r="F20" s="466">
        <f>F13+F19</f>
        <v>13740555.800000001</v>
      </c>
    </row>
    <row r="21" spans="2:6" s="8" customFormat="1" x14ac:dyDescent="0.2"/>
    <row r="22" spans="2:6" s="8" customFormat="1" x14ac:dyDescent="0.2"/>
    <row r="23" spans="2:6" s="8" customFormat="1" x14ac:dyDescent="0.2"/>
    <row r="24" spans="2:6" s="8" customFormat="1" x14ac:dyDescent="0.2"/>
    <row r="25" spans="2:6" s="8" customFormat="1" x14ac:dyDescent="0.2"/>
    <row r="26" spans="2:6" s="8" customFormat="1" x14ac:dyDescent="0.2"/>
    <row r="27" spans="2:6" s="8" customFormat="1" x14ac:dyDescent="0.2"/>
    <row r="28" spans="2:6" s="8" customFormat="1" x14ac:dyDescent="0.2"/>
    <row r="29" spans="2:6" s="8" customFormat="1" x14ac:dyDescent="0.2"/>
    <row r="30" spans="2:6" s="8" customFormat="1" x14ac:dyDescent="0.2"/>
    <row r="31" spans="2:6" s="8" customFormat="1" x14ac:dyDescent="0.2"/>
    <row r="32" spans="2:6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</sheetData>
  <mergeCells count="3">
    <mergeCell ref="I3:I4"/>
    <mergeCell ref="B1:F1"/>
    <mergeCell ref="B2:F2"/>
  </mergeCells>
  <hyperlinks>
    <hyperlink ref="J3" location="'$Mantenimiento'!C1" display="Nucleación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F13"/>
  <sheetViews>
    <sheetView zoomScale="150" zoomScaleNormal="150" workbookViewId="0">
      <selection activeCell="Y55" sqref="Y55"/>
    </sheetView>
  </sheetViews>
  <sheetFormatPr baseColWidth="10" defaultColWidth="11.5" defaultRowHeight="15" x14ac:dyDescent="0.2"/>
  <cols>
    <col min="1" max="1" width="11.5" style="8"/>
    <col min="2" max="2" width="42.83203125" style="8" customWidth="1"/>
    <col min="3" max="4" width="11.5" style="8"/>
    <col min="5" max="5" width="19.6640625" style="8" customWidth="1"/>
    <col min="6" max="6" width="26.1640625" style="8" customWidth="1"/>
    <col min="7" max="16384" width="11.5" style="8"/>
  </cols>
  <sheetData>
    <row r="1" spans="2:6" ht="79.5" customHeight="1" x14ac:dyDescent="0.2">
      <c r="B1" s="477" t="s">
        <v>215</v>
      </c>
      <c r="C1" s="478"/>
      <c r="D1" s="478"/>
      <c r="E1" s="478"/>
      <c r="F1" s="479"/>
    </row>
    <row r="2" spans="2:6" ht="27" customHeight="1" x14ac:dyDescent="0.2">
      <c r="B2" s="480" t="s">
        <v>152</v>
      </c>
      <c r="C2" s="481" t="s">
        <v>90</v>
      </c>
      <c r="D2" s="481" t="s">
        <v>153</v>
      </c>
      <c r="E2" s="481" t="s">
        <v>154</v>
      </c>
      <c r="F2" s="482" t="s">
        <v>107</v>
      </c>
    </row>
    <row r="3" spans="2:6" x14ac:dyDescent="0.2">
      <c r="B3" s="471" t="s">
        <v>155</v>
      </c>
      <c r="C3" s="472" t="s">
        <v>156</v>
      </c>
      <c r="D3" s="472">
        <v>0.6</v>
      </c>
      <c r="E3" s="473">
        <v>6100000</v>
      </c>
      <c r="F3" s="474">
        <v>3660000</v>
      </c>
    </row>
    <row r="4" spans="2:6" x14ac:dyDescent="0.2">
      <c r="B4" s="471" t="s">
        <v>157</v>
      </c>
      <c r="C4" s="472" t="s">
        <v>156</v>
      </c>
      <c r="D4" s="472">
        <v>0.6</v>
      </c>
      <c r="E4" s="473">
        <v>6100000</v>
      </c>
      <c r="F4" s="474">
        <v>3660000</v>
      </c>
    </row>
    <row r="5" spans="2:6" x14ac:dyDescent="0.2">
      <c r="B5" s="471" t="s">
        <v>87</v>
      </c>
      <c r="C5" s="472" t="s">
        <v>156</v>
      </c>
      <c r="D5" s="472">
        <v>0.6</v>
      </c>
      <c r="E5" s="473">
        <v>2000000</v>
      </c>
      <c r="F5" s="474">
        <v>1200000</v>
      </c>
    </row>
    <row r="6" spans="2:6" x14ac:dyDescent="0.2">
      <c r="B6" s="471" t="s">
        <v>216</v>
      </c>
      <c r="C6" s="472" t="s">
        <v>156</v>
      </c>
      <c r="D6" s="472">
        <v>1.8</v>
      </c>
      <c r="E6" s="473">
        <v>1500000</v>
      </c>
      <c r="F6" s="474">
        <v>2700000</v>
      </c>
    </row>
    <row r="7" spans="2:6" x14ac:dyDescent="0.2">
      <c r="B7" s="471" t="s">
        <v>158</v>
      </c>
      <c r="C7" s="472" t="s">
        <v>156</v>
      </c>
      <c r="D7" s="472">
        <v>1</v>
      </c>
      <c r="E7" s="473">
        <v>6100000</v>
      </c>
      <c r="F7" s="474">
        <v>6100000</v>
      </c>
    </row>
    <row r="8" spans="2:6" x14ac:dyDescent="0.2">
      <c r="B8" s="471" t="s">
        <v>159</v>
      </c>
      <c r="C8" s="472" t="s">
        <v>156</v>
      </c>
      <c r="D8" s="472">
        <v>1</v>
      </c>
      <c r="E8" s="473">
        <v>6100000</v>
      </c>
      <c r="F8" s="474">
        <v>6100000</v>
      </c>
    </row>
    <row r="9" spans="2:6" x14ac:dyDescent="0.2">
      <c r="B9" s="471" t="s">
        <v>217</v>
      </c>
      <c r="C9" s="472" t="s">
        <v>156</v>
      </c>
      <c r="D9" s="472">
        <v>0.75</v>
      </c>
      <c r="E9" s="473">
        <v>2000000</v>
      </c>
      <c r="F9" s="474">
        <v>1500000</v>
      </c>
    </row>
    <row r="10" spans="2:6" x14ac:dyDescent="0.2">
      <c r="B10" s="471" t="s">
        <v>160</v>
      </c>
      <c r="C10" s="472" t="s">
        <v>156</v>
      </c>
      <c r="D10" s="472">
        <v>0.5</v>
      </c>
      <c r="E10" s="473">
        <v>6100000</v>
      </c>
      <c r="F10" s="474">
        <v>3050000</v>
      </c>
    </row>
    <row r="11" spans="2:6" x14ac:dyDescent="0.2">
      <c r="B11" s="471"/>
      <c r="C11" s="472"/>
      <c r="D11" s="472"/>
      <c r="E11" s="475"/>
      <c r="F11" s="476">
        <v>27970000</v>
      </c>
    </row>
    <row r="12" spans="2:6" x14ac:dyDescent="0.2">
      <c r="B12" s="483" t="s">
        <v>161</v>
      </c>
      <c r="C12" s="484" t="s">
        <v>95</v>
      </c>
      <c r="D12" s="484">
        <v>16</v>
      </c>
      <c r="E12" s="485">
        <v>1000000</v>
      </c>
      <c r="F12" s="486">
        <v>16000000</v>
      </c>
    </row>
    <row r="13" spans="2:6" ht="16" thickBot="1" x14ac:dyDescent="0.25">
      <c r="B13" s="487"/>
      <c r="C13" s="488"/>
      <c r="D13" s="488"/>
      <c r="E13" s="489"/>
      <c r="F13" s="490">
        <v>43970000</v>
      </c>
    </row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Microsoft Office User</cp:lastModifiedBy>
  <cp:revision/>
  <dcterms:created xsi:type="dcterms:W3CDTF">2022-01-28T00:53:03Z</dcterms:created>
  <dcterms:modified xsi:type="dcterms:W3CDTF">2022-03-22T02:32:54Z</dcterms:modified>
  <cp:category/>
  <cp:contentStatus/>
</cp:coreProperties>
</file>